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richardgoodman/Desktop/"/>
    </mc:Choice>
  </mc:AlternateContent>
  <xr:revisionPtr revIDLastSave="0" documentId="13_ncr:1_{E0AEB413-93B4-194C-8718-924BFA7076E4}" xr6:coauthVersionLast="47" xr6:coauthVersionMax="47" xr10:uidLastSave="{00000000-0000-0000-0000-000000000000}"/>
  <bookViews>
    <workbookView xWindow="0" yWindow="500" windowWidth="44800" windowHeight="22740" xr2:uid="{00000000-000D-0000-FFFF-FFFF00000000}"/>
  </bookViews>
  <sheets>
    <sheet name="Summary" sheetId="3" r:id="rId1"/>
    <sheet name="Precept" sheetId="2" r:id="rId2"/>
  </sheets>
  <definedNames>
    <definedName name="_xlnm.Print_Area" localSheetId="1">Precept!$A$1:$I$65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" l="1"/>
  <c r="D12" i="3"/>
  <c r="D11" i="3"/>
  <c r="E14" i="2"/>
  <c r="G8" i="2"/>
  <c r="F14" i="2"/>
  <c r="F61" i="2"/>
  <c r="F22" i="2"/>
  <c r="C34" i="2"/>
  <c r="C31" i="2"/>
  <c r="C42" i="2" s="1"/>
  <c r="E9" i="2"/>
  <c r="C61" i="2"/>
  <c r="C22" i="2"/>
  <c r="C14" i="2"/>
  <c r="B14" i="2" l="1"/>
  <c r="B42" i="2"/>
  <c r="B61" i="2"/>
  <c r="B22" i="2"/>
  <c r="D61" i="2" l="1"/>
  <c r="C17" i="3" s="1"/>
  <c r="D20" i="2"/>
  <c r="D22" i="2" s="1"/>
  <c r="C15" i="3" s="1"/>
  <c r="D14" i="2"/>
  <c r="F18" i="3"/>
  <c r="D28" i="3"/>
  <c r="E7" i="3"/>
  <c r="E9" i="3"/>
  <c r="A10" i="3"/>
  <c r="A9" i="3"/>
  <c r="A25" i="3"/>
  <c r="A28" i="3" s="1"/>
  <c r="A33" i="3"/>
  <c r="A32" i="3"/>
  <c r="B78" i="2"/>
  <c r="B89" i="2"/>
  <c r="A18" i="3"/>
  <c r="A17" i="3" s="1"/>
  <c r="A16" i="3"/>
  <c r="A12" i="3" l="1"/>
  <c r="F89" i="2"/>
  <c r="E89" i="2"/>
  <c r="E84" i="2"/>
  <c r="E76" i="2"/>
  <c r="E79" i="2" s="1"/>
  <c r="D42" i="2"/>
  <c r="C63" i="2"/>
  <c r="C65" i="2" s="1"/>
  <c r="F82" i="2" l="1"/>
  <c r="F84" i="2" s="1"/>
  <c r="E33" i="3" s="1"/>
  <c r="D33" i="3"/>
  <c r="D63" i="2"/>
  <c r="D65" i="2" s="1"/>
  <c r="C16" i="3"/>
  <c r="F76" i="2"/>
  <c r="F79" i="2" s="1"/>
  <c r="E32" i="3" s="1"/>
  <c r="D32" i="3"/>
  <c r="E61" i="2"/>
  <c r="D17" i="3" s="1"/>
  <c r="E42" i="2"/>
  <c r="D16" i="3" s="1"/>
  <c r="F42" i="2"/>
  <c r="E16" i="3" s="1"/>
  <c r="F16" i="3" l="1"/>
  <c r="G16" i="3" s="1"/>
  <c r="E15" i="3"/>
  <c r="E22" i="2"/>
  <c r="D9" i="3"/>
  <c r="F9" i="3" s="1"/>
  <c r="E17" i="3"/>
  <c r="F17" i="3" s="1"/>
  <c r="G17" i="3" s="1"/>
  <c r="D10" i="3" l="1"/>
  <c r="F10" i="3" s="1"/>
  <c r="E8" i="3"/>
  <c r="D8" i="3"/>
  <c r="E63" i="2"/>
  <c r="D15" i="3"/>
  <c r="D19" i="3" s="1"/>
  <c r="D7" i="3"/>
  <c r="B63" i="2"/>
  <c r="B65" i="2" s="1"/>
  <c r="B71" i="2" s="1"/>
  <c r="B72" i="2" s="1"/>
  <c r="E70" i="2" s="1"/>
  <c r="A15" i="3"/>
  <c r="A19" i="3" s="1"/>
  <c r="F63" i="2"/>
  <c r="C19" i="3"/>
  <c r="E19" i="3"/>
  <c r="F19" i="3" l="1"/>
  <c r="G19" i="3" s="1"/>
  <c r="E12" i="3"/>
  <c r="E21" i="3" s="1"/>
  <c r="F8" i="3"/>
  <c r="G8" i="3" s="1"/>
  <c r="F7" i="3"/>
  <c r="G7" i="3" s="1"/>
  <c r="F15" i="3"/>
  <c r="G15" i="3" s="1"/>
  <c r="E65" i="2"/>
  <c r="E71" i="2" s="1"/>
  <c r="E72" i="2" s="1"/>
  <c r="B90" i="2"/>
  <c r="A35" i="3"/>
  <c r="F65" i="2"/>
  <c r="F71" i="2" s="1"/>
  <c r="F12" i="3" l="1"/>
  <c r="G12" i="3" s="1"/>
  <c r="D21" i="3"/>
  <c r="E88" i="2"/>
  <c r="E87" i="2"/>
  <c r="A34" i="3"/>
  <c r="F88" i="2"/>
  <c r="F70" i="2"/>
  <c r="F72" i="2" s="1"/>
  <c r="F91" i="2" s="1"/>
  <c r="E91" i="2"/>
  <c r="F87" i="2" s="1"/>
  <c r="A21" i="3"/>
  <c r="E90" i="2" l="1"/>
  <c r="D34" i="3" s="1"/>
  <c r="D35" i="3" s="1"/>
  <c r="F90" i="2"/>
  <c r="E34" i="3" s="1"/>
  <c r="E35" i="3" s="1"/>
  <c r="E2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tc={8CB6C236-09AA-2C43-B1E9-87702E2E40C0}</author>
  </authors>
  <commentList>
    <comment ref="F47" authorId="0" shapeId="0" xr:uid="{8CB6C236-09AA-2C43-B1E9-87702E2E40C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Allows for 5 additional meetings. Training, committee, or extraordinary meetings
</t>
      </text>
    </comment>
  </commentList>
</comments>
</file>

<file path=xl/sharedStrings.xml><?xml version="1.0" encoding="utf-8"?>
<sst xmlns="http://schemas.openxmlformats.org/spreadsheetml/2006/main" count="154" uniqueCount="97">
  <si>
    <t>Holt Parish Council</t>
  </si>
  <si>
    <t>Receipts</t>
  </si>
  <si>
    <t>Last year</t>
  </si>
  <si>
    <t>Income</t>
  </si>
  <si>
    <t>Miscellaneous Receipts</t>
  </si>
  <si>
    <t>Precept</t>
  </si>
  <si>
    <t>Solar Farm monies</t>
  </si>
  <si>
    <t>Wayleaves</t>
  </si>
  <si>
    <t>COIF interest</t>
  </si>
  <si>
    <t>Rents</t>
  </si>
  <si>
    <t>Payments</t>
  </si>
  <si>
    <t>Staff costs</t>
  </si>
  <si>
    <t>Salary</t>
  </si>
  <si>
    <t>WFH allowance</t>
  </si>
  <si>
    <t>Facilities</t>
  </si>
  <si>
    <t>Defibrillator</t>
  </si>
  <si>
    <t>Caretaker</t>
  </si>
  <si>
    <t>Community orchard</t>
  </si>
  <si>
    <t>Fire extinguisher</t>
  </si>
  <si>
    <t>Grass cutting</t>
  </si>
  <si>
    <t>Play Area Capital costs</t>
  </si>
  <si>
    <t>Play Area maintenance</t>
  </si>
  <si>
    <t>Tree maintenance</t>
  </si>
  <si>
    <t>Waste removal</t>
  </si>
  <si>
    <t>General repairs and maintenance</t>
  </si>
  <si>
    <t>Dawes Pond</t>
  </si>
  <si>
    <t>Hedging</t>
  </si>
  <si>
    <t>Benches maintenance</t>
  </si>
  <si>
    <t>Pavilion maintenance</t>
  </si>
  <si>
    <t>Pavilion utilities</t>
  </si>
  <si>
    <t>Admin</t>
  </si>
  <si>
    <t>Payroll services</t>
  </si>
  <si>
    <t>Hall hire</t>
  </si>
  <si>
    <t>Stationery , postage etc</t>
  </si>
  <si>
    <t>Training - Staff</t>
  </si>
  <si>
    <t>Training - Councillors</t>
  </si>
  <si>
    <t>Subscriptions and Memberships</t>
  </si>
  <si>
    <t>Insurance</t>
  </si>
  <si>
    <t>Audit costs</t>
  </si>
  <si>
    <t>IT Consumables</t>
  </si>
  <si>
    <t>Mobile phone costs</t>
  </si>
  <si>
    <t>Website costs</t>
  </si>
  <si>
    <t>Miscellaneous</t>
  </si>
  <si>
    <t>Excess of receipts over payments</t>
  </si>
  <si>
    <t>Highways</t>
  </si>
  <si>
    <t>Village Development Fund</t>
  </si>
  <si>
    <t>General Reserve</t>
  </si>
  <si>
    <t>Total reserves</t>
  </si>
  <si>
    <t>Expenditure</t>
  </si>
  <si>
    <t>Administration</t>
  </si>
  <si>
    <t>Excess of Income over Expenditure</t>
  </si>
  <si>
    <t>Funds</t>
  </si>
  <si>
    <t>£</t>
  </si>
  <si>
    <t>Budget</t>
  </si>
  <si>
    <t>Actual</t>
  </si>
  <si>
    <t>Tax &amp;amp; NI</t>
  </si>
  <si>
    <t>Total Staff costs</t>
  </si>
  <si>
    <t>Village maintenance</t>
  </si>
  <si>
    <t>Pavilion refurbishment</t>
  </si>
  <si>
    <t>Total Facilities</t>
  </si>
  <si>
    <t>Grants &amp;amp; Donations</t>
  </si>
  <si>
    <t>Neighbourhood Plan</t>
  </si>
  <si>
    <t>Total Admin</t>
  </si>
  <si>
    <t>Total Payments</t>
  </si>
  <si>
    <t>Total Income</t>
  </si>
  <si>
    <t>2024/25</t>
  </si>
  <si>
    <t>Reserves</t>
  </si>
  <si>
    <t>Balance at 1 April</t>
  </si>
  <si>
    <t>Village development fund</t>
  </si>
  <si>
    <t>Capital replacement fund</t>
  </si>
  <si>
    <t>General reserve</t>
  </si>
  <si>
    <t>Balance at 31 March</t>
  </si>
  <si>
    <t>Allocated</t>
  </si>
  <si>
    <t>Spent</t>
  </si>
  <si>
    <t>2025/26</t>
  </si>
  <si>
    <t>Memo allocation of reserves</t>
  </si>
  <si>
    <t>check</t>
  </si>
  <si>
    <t>Capital Replacement Fund</t>
  </si>
  <si>
    <t>31 March 2026 Estimate</t>
  </si>
  <si>
    <t>%</t>
  </si>
  <si>
    <t>Change</t>
  </si>
  <si>
    <t>Full year est</t>
  </si>
  <si>
    <t>Precept 2026-27</t>
  </si>
  <si>
    <t>2026/27</t>
  </si>
  <si>
    <t>Bank fees</t>
  </si>
  <si>
    <t>6 month</t>
  </si>
  <si>
    <t>Full year</t>
  </si>
  <si>
    <t>Estimate</t>
  </si>
  <si>
    <t>Year end</t>
  </si>
  <si>
    <t>VAT adjustment</t>
  </si>
  <si>
    <t>Precept - 2026/27</t>
  </si>
  <si>
    <t>Current year 2025/26</t>
  </si>
  <si>
    <t>Next year 2026/27</t>
  </si>
  <si>
    <t>31 March 2025</t>
  </si>
  <si>
    <t>31 March 2027 Estimate</t>
  </si>
  <si>
    <t>CIL</t>
  </si>
  <si>
    <t>provisional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</si>
</sst>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164" formatCode="_-* #,##0.00_-;\-* #,##0.00_-;_-* &quot;-&quot;??_-;_-@_-"/>
    <numFmt numFmtId="165" formatCode="#,##0.00;\-#,##0.00;\-"/>
    <numFmt numFmtId="166" formatCode="_-* #,##0_-;\-* #,##0_-;_-* &quot;-&quot;??_-;_-@_-"/>
    <numFmt numFmtId="167" formatCode="_(* #,##0_);_(* \(#,##0\);_(* &quot;-&quot;??_);_(@_)"/>
    <numFmt numFmtId="168" formatCode="0.0%"/>
  </numFmts>
  <fonts count="20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u val="singleAccounting"/>
      <sz val="11"/>
      <color rgb="FF000000"/>
      <name val="Calibri"/>
      <family val="2"/>
      <scheme val="minor"/>
    </font>
    <font>
      <sz val="14"/>
      <color rgb="FF000000"/>
      <name val="Calibri (Body)"/>
    </font>
    <font>
      <b/>
      <sz val="14"/>
      <color rgb="FF000000"/>
      <name val="Calibri (Body)"/>
    </font>
    <font>
      <i/>
      <sz val="14"/>
      <color rgb="FF000000"/>
      <name val="Calibri (Body)"/>
    </font>
    <font>
      <i/>
      <sz val="8"/>
      <color rgb="FF000000"/>
      <name val="Calibri"/>
      <family val="2"/>
    </font>
    <font>
      <i/>
      <sz val="8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i/>
      <u val="singleAccounting"/>
      <sz val="11"/>
      <color rgb="FF000000"/>
      <name val="Calibri"/>
      <family val="2"/>
      <scheme val="minor"/>
    </font>
    <font>
      <b/>
      <sz val="13"/>
      <color rgb="FF000000"/>
      <name val="Calibri"/>
      <family val="2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0" applyFont="1"/>
    <xf numFmtId="0" fontId="2" fillId="0" borderId="0" xfId="0" applyFont="1"/>
    <xf numFmtId="167" fontId="6" fillId="0" borderId="0" xfId="1" applyNumberFormat="1" applyFont="1"/>
    <xf numFmtId="167" fontId="7" fillId="0" borderId="0" xfId="1" applyNumberFormat="1" applyFont="1"/>
    <xf numFmtId="167" fontId="6" fillId="0" borderId="0" xfId="1" applyNumberFormat="1" applyFont="1" applyAlignment="1">
      <alignment textRotation="90"/>
    </xf>
    <xf numFmtId="166" fontId="7" fillId="0" borderId="0" xfId="1" applyNumberFormat="1" applyFont="1"/>
    <xf numFmtId="167" fontId="6" fillId="0" borderId="0" xfId="1" applyNumberFormat="1" applyFont="1" applyAlignment="1">
      <alignment wrapText="1"/>
    </xf>
    <xf numFmtId="37" fontId="7" fillId="0" borderId="0" xfId="1" applyNumberFormat="1" applyFont="1"/>
    <xf numFmtId="37" fontId="7" fillId="0" borderId="2" xfId="1" applyNumberFormat="1" applyFont="1" applyBorder="1"/>
    <xf numFmtId="37" fontId="6" fillId="0" borderId="0" xfId="1" applyNumberFormat="1" applyFont="1"/>
    <xf numFmtId="166" fontId="6" fillId="0" borderId="0" xfId="1" applyNumberFormat="1" applyFont="1"/>
    <xf numFmtId="167" fontId="7" fillId="0" borderId="0" xfId="1" quotePrefix="1" applyNumberFormat="1" applyFont="1" applyAlignment="1">
      <alignment horizontal="left"/>
    </xf>
    <xf numFmtId="166" fontId="7" fillId="0" borderId="0" xfId="1" applyNumberFormat="1" applyFont="1" applyAlignment="1">
      <alignment wrapText="1"/>
    </xf>
    <xf numFmtId="37" fontId="7" fillId="0" borderId="0" xfId="1" applyNumberFormat="1" applyFont="1" applyBorder="1"/>
    <xf numFmtId="167" fontId="7" fillId="0" borderId="0" xfId="1" applyNumberFormat="1" applyFont="1" applyBorder="1" applyAlignment="1">
      <alignment horizontal="left"/>
    </xf>
    <xf numFmtId="167" fontId="7" fillId="0" borderId="0" xfId="1" quotePrefix="1" applyNumberFormat="1" applyFont="1" applyBorder="1" applyAlignment="1">
      <alignment horizontal="left"/>
    </xf>
    <xf numFmtId="167" fontId="7" fillId="0" borderId="0" xfId="1" applyNumberFormat="1" applyFont="1" applyBorder="1" applyAlignment="1">
      <alignment vertical="center"/>
    </xf>
    <xf numFmtId="41" fontId="7" fillId="0" borderId="0" xfId="1" applyNumberFormat="1" applyFont="1"/>
    <xf numFmtId="41" fontId="7" fillId="0" borderId="0" xfId="1" applyNumberFormat="1" applyFont="1" applyBorder="1"/>
    <xf numFmtId="41" fontId="6" fillId="0" borderId="2" xfId="1" applyNumberFormat="1" applyFont="1" applyBorder="1"/>
    <xf numFmtId="167" fontId="11" fillId="0" borderId="0" xfId="1" applyNumberFormat="1" applyFont="1"/>
    <xf numFmtId="167" fontId="12" fillId="0" borderId="0" xfId="1" applyNumberFormat="1" applyFont="1" applyAlignment="1">
      <alignment textRotation="90"/>
    </xf>
    <xf numFmtId="166" fontId="11" fillId="0" borderId="0" xfId="1" applyNumberFormat="1" applyFont="1"/>
    <xf numFmtId="0" fontId="11" fillId="0" borderId="0" xfId="0" applyFont="1"/>
    <xf numFmtId="167" fontId="12" fillId="0" borderId="0" xfId="1" applyNumberFormat="1" applyFont="1" applyAlignment="1">
      <alignment wrapText="1"/>
    </xf>
    <xf numFmtId="167" fontId="12" fillId="0" borderId="0" xfId="1" applyNumberFormat="1" applyFont="1"/>
    <xf numFmtId="167" fontId="13" fillId="0" borderId="0" xfId="1" applyNumberFormat="1" applyFont="1"/>
    <xf numFmtId="4" fontId="0" fillId="0" borderId="0" xfId="0" applyNumberFormat="1"/>
    <xf numFmtId="4" fontId="3" fillId="0" borderId="0" xfId="0" applyNumberFormat="1" applyFont="1"/>
    <xf numFmtId="4" fontId="3" fillId="0" borderId="0" xfId="0" quotePrefix="1" applyNumberFormat="1" applyFont="1"/>
    <xf numFmtId="4" fontId="2" fillId="0" borderId="0" xfId="0" applyNumberFormat="1" applyFont="1"/>
    <xf numFmtId="0" fontId="2" fillId="2" borderId="0" xfId="0" applyFont="1" applyFill="1" applyAlignment="1">
      <alignment horizontal="center"/>
    </xf>
    <xf numFmtId="165" fontId="0" fillId="0" borderId="0" xfId="0" applyNumberFormat="1"/>
    <xf numFmtId="0" fontId="2" fillId="7" borderId="0" xfId="0" applyFont="1" applyFill="1" applyAlignment="1">
      <alignment horizontal="center" wrapText="1"/>
    </xf>
    <xf numFmtId="37" fontId="0" fillId="0" borderId="0" xfId="1" applyNumberFormat="1" applyFont="1"/>
    <xf numFmtId="37" fontId="0" fillId="0" borderId="1" xfId="1" applyNumberFormat="1" applyFont="1" applyBorder="1"/>
    <xf numFmtId="37" fontId="0" fillId="0" borderId="2" xfId="1" applyNumberFormat="1" applyFont="1" applyBorder="1"/>
    <xf numFmtId="37" fontId="0" fillId="0" borderId="0" xfId="1" applyNumberFormat="1" applyFont="1" applyBorder="1"/>
    <xf numFmtId="37" fontId="3" fillId="0" borderId="0" xfId="1" applyNumberFormat="1" applyFont="1"/>
    <xf numFmtId="37" fontId="0" fillId="0" borderId="3" xfId="1" applyNumberFormat="1" applyFont="1" applyBorder="1"/>
    <xf numFmtId="37" fontId="0" fillId="0" borderId="0" xfId="0" applyNumberFormat="1"/>
    <xf numFmtId="166" fontId="7" fillId="0" borderId="0" xfId="1" applyNumberFormat="1" applyFont="1" applyFill="1"/>
    <xf numFmtId="37" fontId="0" fillId="0" borderId="2" xfId="0" applyNumberFormat="1" applyBorder="1"/>
    <xf numFmtId="37" fontId="5" fillId="0" borderId="2" xfId="0" applyNumberFormat="1" applyFont="1" applyBorder="1"/>
    <xf numFmtId="37" fontId="9" fillId="0" borderId="2" xfId="1" applyNumberFormat="1" applyFont="1" applyBorder="1"/>
    <xf numFmtId="166" fontId="8" fillId="0" borderId="4" xfId="1" applyNumberFormat="1" applyFont="1" applyBorder="1"/>
    <xf numFmtId="37" fontId="9" fillId="0" borderId="5" xfId="1" applyNumberFormat="1" applyFont="1" applyBorder="1"/>
    <xf numFmtId="37" fontId="5" fillId="0" borderId="5" xfId="0" applyNumberFormat="1" applyFont="1" applyBorder="1"/>
    <xf numFmtId="37" fontId="5" fillId="0" borderId="6" xfId="0" applyNumberFormat="1" applyFont="1" applyBorder="1"/>
    <xf numFmtId="166" fontId="9" fillId="0" borderId="7" xfId="1" applyNumberFormat="1" applyFont="1" applyBorder="1"/>
    <xf numFmtId="37" fontId="9" fillId="0" borderId="0" xfId="1" applyNumberFormat="1" applyFont="1" applyBorder="1"/>
    <xf numFmtId="37" fontId="5" fillId="0" borderId="0" xfId="0" applyNumberFormat="1" applyFont="1"/>
    <xf numFmtId="37" fontId="5" fillId="0" borderId="8" xfId="0" applyNumberFormat="1" applyFont="1" applyBorder="1"/>
    <xf numFmtId="167" fontId="9" fillId="0" borderId="7" xfId="1" applyNumberFormat="1" applyFont="1" applyBorder="1"/>
    <xf numFmtId="37" fontId="5" fillId="0" borderId="9" xfId="0" applyNumberFormat="1" applyFont="1" applyBorder="1"/>
    <xf numFmtId="166" fontId="8" fillId="0" borderId="7" xfId="1" applyNumberFormat="1" applyFont="1" applyBorder="1"/>
    <xf numFmtId="37" fontId="9" fillId="0" borderId="9" xfId="1" applyNumberFormat="1" applyFont="1" applyBorder="1"/>
    <xf numFmtId="166" fontId="9" fillId="0" borderId="10" xfId="1" applyNumberFormat="1" applyFont="1" applyBorder="1"/>
    <xf numFmtId="37" fontId="9" fillId="0" borderId="11" xfId="1" applyNumberFormat="1" applyFont="1" applyBorder="1"/>
    <xf numFmtId="37" fontId="15" fillId="0" borderId="11" xfId="1" applyNumberFormat="1" applyFont="1" applyBorder="1" applyAlignment="1">
      <alignment horizontal="right"/>
    </xf>
    <xf numFmtId="37" fontId="14" fillId="0" borderId="11" xfId="0" applyNumberFormat="1" applyFont="1" applyBorder="1"/>
    <xf numFmtId="37" fontId="14" fillId="0" borderId="12" xfId="0" applyNumberFormat="1" applyFont="1" applyBorder="1"/>
    <xf numFmtId="41" fontId="9" fillId="4" borderId="0" xfId="1" applyNumberFormat="1" applyFont="1" applyFill="1" applyBorder="1"/>
    <xf numFmtId="41" fontId="9" fillId="0" borderId="2" xfId="1" applyNumberFormat="1" applyFont="1" applyBorder="1"/>
    <xf numFmtId="41" fontId="9" fillId="5" borderId="4" xfId="1" applyNumberFormat="1" applyFont="1" applyFill="1" applyBorder="1"/>
    <xf numFmtId="41" fontId="9" fillId="4" borderId="5" xfId="0" applyNumberFormat="1" applyFont="1" applyFill="1" applyBorder="1"/>
    <xf numFmtId="41" fontId="9" fillId="0" borderId="5" xfId="1" applyNumberFormat="1" applyFont="1" applyBorder="1"/>
    <xf numFmtId="41" fontId="9" fillId="0" borderId="6" xfId="1" applyNumberFormat="1" applyFont="1" applyBorder="1"/>
    <xf numFmtId="41" fontId="9" fillId="5" borderId="7" xfId="1" applyNumberFormat="1" applyFont="1" applyFill="1" applyBorder="1"/>
    <xf numFmtId="41" fontId="9" fillId="0" borderId="0" xfId="1" applyNumberFormat="1" applyFont="1" applyBorder="1"/>
    <xf numFmtId="41" fontId="9" fillId="0" borderId="8" xfId="1" applyNumberFormat="1" applyFont="1" applyBorder="1"/>
    <xf numFmtId="41" fontId="9" fillId="4" borderId="0" xfId="0" applyNumberFormat="1" applyFont="1" applyFill="1"/>
    <xf numFmtId="41" fontId="9" fillId="5" borderId="13" xfId="1" applyNumberFormat="1" applyFont="1" applyFill="1" applyBorder="1"/>
    <xf numFmtId="41" fontId="9" fillId="0" borderId="9" xfId="1" applyNumberFormat="1" applyFont="1" applyBorder="1"/>
    <xf numFmtId="49" fontId="16" fillId="5" borderId="7" xfId="0" applyNumberFormat="1" applyFont="1" applyFill="1" applyBorder="1" applyAlignment="1">
      <alignment horizontal="center" wrapText="1"/>
    </xf>
    <xf numFmtId="41" fontId="8" fillId="4" borderId="0" xfId="1" applyNumberFormat="1" applyFont="1" applyFill="1" applyBorder="1" applyAlignment="1"/>
    <xf numFmtId="0" fontId="5" fillId="4" borderId="0" xfId="0" applyFont="1" applyFill="1"/>
    <xf numFmtId="41" fontId="16" fillId="4" borderId="0" xfId="0" applyNumberFormat="1" applyFont="1" applyFill="1" applyAlignment="1">
      <alignment horizontal="center" wrapText="1"/>
    </xf>
    <xf numFmtId="41" fontId="16" fillId="6" borderId="8" xfId="0" applyNumberFormat="1" applyFont="1" applyFill="1" applyBorder="1" applyAlignment="1">
      <alignment horizontal="center" wrapText="1"/>
    </xf>
    <xf numFmtId="166" fontId="17" fillId="5" borderId="7" xfId="1" quotePrefix="1" applyNumberFormat="1" applyFont="1" applyFill="1" applyBorder="1" applyAlignment="1">
      <alignment horizontal="center"/>
    </xf>
    <xf numFmtId="167" fontId="8" fillId="4" borderId="0" xfId="1" applyNumberFormat="1" applyFont="1" applyFill="1" applyBorder="1"/>
    <xf numFmtId="0" fontId="5" fillId="0" borderId="0" xfId="0" applyFont="1"/>
    <xf numFmtId="167" fontId="17" fillId="0" borderId="0" xfId="1" applyNumberFormat="1" applyFont="1" applyFill="1" applyBorder="1" applyAlignment="1">
      <alignment horizontal="center"/>
    </xf>
    <xf numFmtId="167" fontId="17" fillId="0" borderId="8" xfId="1" applyNumberFormat="1" applyFont="1" applyFill="1" applyBorder="1" applyAlignment="1">
      <alignment horizontal="center" wrapText="1"/>
    </xf>
    <xf numFmtId="41" fontId="8" fillId="4" borderId="11" xfId="1" applyNumberFormat="1" applyFont="1" applyFill="1" applyBorder="1"/>
    <xf numFmtId="0" fontId="5" fillId="0" borderId="11" xfId="0" applyFont="1" applyBorder="1"/>
    <xf numFmtId="168" fontId="7" fillId="0" borderId="0" xfId="1" applyNumberFormat="1" applyFont="1"/>
    <xf numFmtId="166" fontId="7" fillId="0" borderId="0" xfId="1" applyNumberFormat="1" applyFont="1" applyAlignment="1"/>
    <xf numFmtId="0" fontId="18" fillId="0" borderId="0" xfId="0" applyFont="1"/>
    <xf numFmtId="167" fontId="17" fillId="0" borderId="0" xfId="1" applyNumberFormat="1" applyFont="1" applyFill="1" applyBorder="1" applyAlignment="1">
      <alignment horizontal="center" wrapText="1"/>
    </xf>
    <xf numFmtId="41" fontId="16" fillId="0" borderId="0" xfId="0" applyNumberFormat="1" applyFont="1" applyAlignment="1">
      <alignment horizontal="center" wrapText="1"/>
    </xf>
    <xf numFmtId="167" fontId="6" fillId="5" borderId="4" xfId="1" applyNumberFormat="1" applyFont="1" applyFill="1" applyBorder="1"/>
    <xf numFmtId="167" fontId="6" fillId="4" borderId="5" xfId="1" applyNumberFormat="1" applyFont="1" applyFill="1" applyBorder="1"/>
    <xf numFmtId="166" fontId="6" fillId="5" borderId="7" xfId="1" quotePrefix="1" applyNumberFormat="1" applyFont="1" applyFill="1" applyBorder="1"/>
    <xf numFmtId="167" fontId="6" fillId="4" borderId="0" xfId="1" applyNumberFormat="1" applyFont="1" applyFill="1" applyBorder="1" applyAlignment="1">
      <alignment horizontal="center"/>
    </xf>
    <xf numFmtId="167" fontId="6" fillId="6" borderId="0" xfId="1" applyNumberFormat="1" applyFont="1" applyFill="1" applyBorder="1" applyAlignment="1">
      <alignment horizontal="center" wrapText="1"/>
    </xf>
    <xf numFmtId="166" fontId="10" fillId="5" borderId="7" xfId="1" quotePrefix="1" applyNumberFormat="1" applyFont="1" applyFill="1" applyBorder="1" applyAlignment="1">
      <alignment horizontal="center"/>
    </xf>
    <xf numFmtId="167" fontId="6" fillId="4" borderId="0" xfId="1" applyNumberFormat="1" applyFont="1" applyFill="1" applyBorder="1"/>
    <xf numFmtId="167" fontId="10" fillId="0" borderId="0" xfId="1" applyNumberFormat="1" applyFont="1" applyFill="1" applyBorder="1" applyAlignment="1">
      <alignment horizontal="center"/>
    </xf>
    <xf numFmtId="167" fontId="10" fillId="0" borderId="0" xfId="1" applyNumberFormat="1" applyFont="1" applyFill="1" applyBorder="1" applyAlignment="1">
      <alignment horizontal="center" wrapText="1"/>
    </xf>
    <xf numFmtId="167" fontId="10" fillId="0" borderId="8" xfId="1" applyNumberFormat="1" applyFont="1" applyFill="1" applyBorder="1" applyAlignment="1">
      <alignment horizontal="center" wrapText="1"/>
    </xf>
    <xf numFmtId="41" fontId="7" fillId="5" borderId="7" xfId="1" applyNumberFormat="1" applyFont="1" applyFill="1" applyBorder="1"/>
    <xf numFmtId="41" fontId="7" fillId="4" borderId="0" xfId="1" applyNumberFormat="1" applyFont="1" applyFill="1" applyBorder="1"/>
    <xf numFmtId="168" fontId="19" fillId="0" borderId="8" xfId="0" applyNumberFormat="1" applyFont="1" applyBorder="1" applyAlignment="1">
      <alignment horizontal="center"/>
    </xf>
    <xf numFmtId="41" fontId="6" fillId="5" borderId="13" xfId="1" applyNumberFormat="1" applyFont="1" applyFill="1" applyBorder="1"/>
    <xf numFmtId="41" fontId="6" fillId="4" borderId="0" xfId="1" applyNumberFormat="1" applyFont="1" applyFill="1" applyBorder="1"/>
    <xf numFmtId="168" fontId="19" fillId="0" borderId="9" xfId="0" applyNumberFormat="1" applyFont="1" applyBorder="1" applyAlignment="1">
      <alignment horizontal="center"/>
    </xf>
    <xf numFmtId="0" fontId="19" fillId="0" borderId="8" xfId="0" applyFont="1" applyBorder="1"/>
    <xf numFmtId="41" fontId="8" fillId="4" borderId="0" xfId="1" applyNumberFormat="1" applyFont="1" applyFill="1" applyBorder="1"/>
    <xf numFmtId="41" fontId="6" fillId="4" borderId="0" xfId="1" applyNumberFormat="1" applyFont="1" applyFill="1" applyBorder="1" applyAlignment="1">
      <alignment horizontal="center"/>
    </xf>
    <xf numFmtId="0" fontId="0" fillId="0" borderId="8" xfId="0" applyBorder="1"/>
    <xf numFmtId="41" fontId="6" fillId="5" borderId="10" xfId="1" applyNumberFormat="1" applyFont="1" applyFill="1" applyBorder="1"/>
    <xf numFmtId="41" fontId="6" fillId="0" borderId="11" xfId="1" applyNumberFormat="1" applyFont="1" applyBorder="1"/>
    <xf numFmtId="41" fontId="7" fillId="0" borderId="11" xfId="1" applyNumberFormat="1" applyFont="1" applyBorder="1"/>
    <xf numFmtId="0" fontId="0" fillId="0" borderId="12" xfId="0" applyBorder="1"/>
    <xf numFmtId="41" fontId="7" fillId="0" borderId="0" xfId="1" applyNumberFormat="1" applyFont="1" applyFill="1"/>
    <xf numFmtId="166" fontId="6" fillId="0" borderId="0" xfId="1" applyNumberFormat="1" applyFont="1" applyFill="1"/>
    <xf numFmtId="41" fontId="6" fillId="5" borderId="0" xfId="1" applyNumberFormat="1" applyFont="1" applyFill="1" applyBorder="1"/>
    <xf numFmtId="41" fontId="6" fillId="0" borderId="0" xfId="1" applyNumberFormat="1" applyFont="1" applyBorder="1"/>
    <xf numFmtId="0" fontId="2" fillId="3" borderId="0" xfId="0" applyFont="1" applyFill="1" applyAlignment="1">
      <alignment horizontal="center" wrapText="1"/>
    </xf>
    <xf numFmtId="0" fontId="3" fillId="0" borderId="0" xfId="0" applyFont="1"/>
    <xf numFmtId="164" fontId="7" fillId="0" borderId="0" xfId="1" applyFont="1"/>
    <xf numFmtId="164" fontId="3" fillId="0" borderId="0" xfId="1" applyFont="1"/>
    <xf numFmtId="164" fontId="0" fillId="0" borderId="0" xfId="1" applyFont="1"/>
    <xf numFmtId="164" fontId="2" fillId="0" borderId="0" xfId="1" applyFont="1"/>
    <xf numFmtId="164" fontId="7" fillId="0" borderId="0" xfId="1" applyFont="1" applyFill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6" fontId="3" fillId="0" borderId="0" xfId="1" applyNumberFormat="1" applyFont="1" applyFill="1" applyAlignment="1">
      <alignment horizontal="center" wrapText="1"/>
    </xf>
    <xf numFmtId="166" fontId="6" fillId="2" borderId="0" xfId="1" applyNumberFormat="1" applyFont="1" applyFill="1" applyAlignment="1">
      <alignment horizontal="center"/>
    </xf>
    <xf numFmtId="166" fontId="3" fillId="0" borderId="0" xfId="1" applyNumberFormat="1" applyFont="1" applyFill="1" applyAlignment="1">
      <alignment horizontal="center"/>
    </xf>
    <xf numFmtId="166" fontId="3" fillId="0" borderId="0" xfId="1" applyNumberFormat="1" applyFont="1"/>
    <xf numFmtId="166" fontId="0" fillId="0" borderId="1" xfId="1" applyNumberFormat="1" applyFont="1" applyBorder="1"/>
    <xf numFmtId="166" fontId="0" fillId="0" borderId="0" xfId="1" applyNumberFormat="1" applyFont="1" applyBorder="1"/>
    <xf numFmtId="166" fontId="0" fillId="0" borderId="0" xfId="1" applyNumberFormat="1" applyFont="1"/>
    <xf numFmtId="166" fontId="0" fillId="0" borderId="3" xfId="1" applyNumberFormat="1" applyFont="1" applyBorder="1"/>
    <xf numFmtId="166" fontId="7" fillId="7" borderId="0" xfId="1" applyNumberFormat="1" applyFont="1" applyFill="1"/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167" fontId="6" fillId="4" borderId="5" xfId="1" applyNumberFormat="1" applyFont="1" applyFill="1" applyBorder="1" applyAlignment="1">
      <alignment horizontal="center"/>
    </xf>
    <xf numFmtId="167" fontId="6" fillId="6" borderId="5" xfId="1" applyNumberFormat="1" applyFont="1" applyFill="1" applyBorder="1" applyAlignment="1">
      <alignment horizontal="center" wrapText="1"/>
    </xf>
    <xf numFmtId="167" fontId="6" fillId="6" borderId="6" xfId="1" applyNumberFormat="1" applyFont="1" applyFill="1" applyBorder="1" applyAlignment="1">
      <alignment horizontal="center" wrapText="1"/>
    </xf>
    <xf numFmtId="0" fontId="2" fillId="6" borderId="0" xfId="0" applyFont="1" applyFill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37" fontId="3" fillId="0" borderId="0" xfId="1" applyNumberFormat="1" applyFont="1" applyAlignment="1">
      <alignment horizontal="right"/>
    </xf>
    <xf numFmtId="0" fontId="2" fillId="0" borderId="0" xfId="0" applyFont="1" applyFill="1" applyAlignment="1">
      <alignment horizontal="center"/>
    </xf>
    <xf numFmtId="166" fontId="6" fillId="0" borderId="0" xfId="1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274320</xdr:colOff>
      <xdr:row>11</xdr:row>
      <xdr:rowOff>91440</xdr:rowOff>
    </xdr:from>
    <xdr:to>
      <xdr:col>8</xdr:col>
      <xdr:colOff>264160</xdr:colOff>
      <xdr:row>14</xdr:row>
      <xdr:rowOff>30480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1AD2781-4B96-E2CB-B6BC-50433ED9E916}"/>
            </a:ext>
          </a:extLst>
        </xdr:cNvPr>
        <xdr:cNvSpPr txBox="1"/>
      </xdr:nvSpPr>
      <xdr:spPr>
        <a:xfrm>
          <a:off x="6532880" y="2336800"/>
          <a:ext cx="1198880" cy="518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1st instalment of Bewley CIL</a:t>
          </a:r>
        </a:p>
        <a:p>
          <a:endParaRPr lang="en-GB" sz="1100"/>
        </a:p>
      </xdr:txBody>
    </xdr:sp>
    <xdr:clientData/>
  </xdr:twoCellAnchor>
  <xdr:twoCellAnchor>
    <xdr:from>
      <xdr:col>6</xdr:col>
      <xdr:colOff>294640</xdr:colOff>
      <xdr:row>17</xdr:row>
      <xdr:rowOff>162560</xdr:rowOff>
    </xdr:from>
    <xdr:to>
      <xdr:col>8</xdr:col>
      <xdr:colOff>233680</xdr:colOff>
      <xdr:row>22</xdr:row>
      <xdr:rowOff>10160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6D07D62-3C3D-F6FA-4EF8-548FB19EEEFD}"/>
            </a:ext>
          </a:extLst>
        </xdr:cNvPr>
        <xdr:cNvSpPr txBox="1"/>
      </xdr:nvSpPr>
      <xdr:spPr>
        <a:xfrm>
          <a:off x="6553200" y="3576320"/>
          <a:ext cx="1148080" cy="8229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Clerk</a:t>
          </a:r>
          <a:r>
            <a:rPr lang="en-GB" sz="1100" baseline="0"/>
            <a:t> overtime, plus overlap of two clerks in April</a:t>
          </a:r>
        </a:p>
        <a:p>
          <a:endParaRPr lang="en-GB" sz="1100"/>
        </a:p>
      </xdr:txBody>
    </xdr:sp>
    <xdr:clientData/>
  </xdr:twoCellAnchor>
  <xdr:twoCellAnchor>
    <xdr:from>
      <xdr:col>6</xdr:col>
      <xdr:colOff>345440</xdr:colOff>
      <xdr:row>29</xdr:row>
      <xdr:rowOff>0</xdr:rowOff>
    </xdr:from>
    <xdr:to>
      <xdr:col>8</xdr:col>
      <xdr:colOff>233680</xdr:colOff>
      <xdr:row>32</xdr:row>
      <xdr:rowOff>60960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986D0E4-97B1-71F5-C9A3-0DB9F1C746C1}"/>
            </a:ext>
          </a:extLst>
        </xdr:cNvPr>
        <xdr:cNvSpPr txBox="1"/>
      </xdr:nvSpPr>
      <xdr:spPr>
        <a:xfrm>
          <a:off x="6604000" y="5740400"/>
          <a:ext cx="1097280" cy="640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Provisional</a:t>
          </a:r>
          <a:r>
            <a:rPr lang="en-GB" sz="1100" baseline="0"/>
            <a:t> allowance for 2026/27</a:t>
          </a:r>
        </a:p>
        <a:p>
          <a:endParaRPr lang="en-GB" sz="1100"/>
        </a:p>
      </xdr:txBody>
    </xdr:sp>
    <xdr:clientData/>
  </xdr:twoCellAnchor>
  <xdr:twoCellAnchor>
    <xdr:from>
      <xdr:col>6</xdr:col>
      <xdr:colOff>386080</xdr:colOff>
      <xdr:row>57</xdr:row>
      <xdr:rowOff>81280</xdr:rowOff>
    </xdr:from>
    <xdr:to>
      <xdr:col>8</xdr:col>
      <xdr:colOff>314960</xdr:colOff>
      <xdr:row>59</xdr:row>
      <xdr:rowOff>172720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A8E2222-98A4-6793-B007-7651424E9819}"/>
            </a:ext>
          </a:extLst>
        </xdr:cNvPr>
        <xdr:cNvSpPr txBox="1"/>
      </xdr:nvSpPr>
      <xdr:spPr>
        <a:xfrm>
          <a:off x="6644640" y="11226800"/>
          <a:ext cx="1137920" cy="4775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Fees no longer funded by grant</a:t>
          </a:r>
        </a:p>
        <a:p>
          <a:endParaRPr lang="en-GB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OLT PC Clerk" id="{197E1059-C5A7-4326-BDBC-00DECBB5E321}" userId="4d0de6ac6f7eca9c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47" dT="2023-11-08T10:22:37.18" personId="{197E1059-C5A7-4326-BDBC-00DECBB5E321}" id="{8CB6C236-09AA-2C43-B1E9-87702E2E40C0}">
    <text xml:space="preserve">Allows for 5 additional meetings. Training, committee, or extraordinary meetings
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FC759-1D0A-274E-A8EA-C2F1B3FF3FF9}">
  <sheetPr>
    <pageSetUpPr fitToPage="1"/>
  </sheetPr>
  <dimension ref="A1:G35"/>
  <sheetViews>
    <sheetView tabSelected="1" zoomScale="150" zoomScaleNormal="150" workbookViewId="0">
      <selection activeCell="B45" sqref="B45"/>
    </sheetView>
  </sheetViews>
  <sheetFormatPr baseColWidth="10" defaultRowHeight="16" customHeight="1" x14ac:dyDescent="0.2"/>
  <cols>
    <col min="1" max="1" width="10" customWidth="1"/>
    <col min="2" max="2" width="29.1640625" customWidth="1"/>
    <col min="3" max="3" width="9.83203125" customWidth="1"/>
    <col min="4" max="4" width="10.1640625" customWidth="1"/>
    <col min="5" max="6" width="9.83203125" customWidth="1"/>
    <col min="7" max="7" width="6.5" bestFit="1" customWidth="1"/>
  </cols>
  <sheetData>
    <row r="1" spans="1:7" s="24" customFormat="1" ht="16" customHeight="1" x14ac:dyDescent="0.25">
      <c r="A1" s="26" t="s">
        <v>0</v>
      </c>
      <c r="B1" s="21"/>
      <c r="C1" s="21"/>
      <c r="D1" s="22"/>
      <c r="E1" s="23"/>
      <c r="F1" s="23"/>
    </row>
    <row r="2" spans="1:7" s="24" customFormat="1" ht="16" customHeight="1" x14ac:dyDescent="0.25">
      <c r="A2" s="27" t="s">
        <v>90</v>
      </c>
      <c r="B2" s="21"/>
      <c r="C2" s="21"/>
      <c r="D2" s="22"/>
      <c r="E2" s="25"/>
      <c r="F2" s="25"/>
    </row>
    <row r="3" spans="1:7" ht="16" customHeight="1" x14ac:dyDescent="0.2">
      <c r="A3" s="4"/>
      <c r="B3" s="4"/>
      <c r="C3" s="4"/>
      <c r="D3" s="5"/>
      <c r="E3" s="7"/>
      <c r="F3" s="7"/>
    </row>
    <row r="4" spans="1:7" ht="15" customHeight="1" x14ac:dyDescent="0.2">
      <c r="A4" s="92" t="s">
        <v>2</v>
      </c>
      <c r="B4" s="93"/>
      <c r="C4" s="140" t="s">
        <v>91</v>
      </c>
      <c r="D4" s="140"/>
      <c r="E4" s="141" t="s">
        <v>92</v>
      </c>
      <c r="F4" s="141"/>
      <c r="G4" s="142"/>
    </row>
    <row r="5" spans="1:7" x14ac:dyDescent="0.2">
      <c r="A5" s="94" t="s">
        <v>65</v>
      </c>
      <c r="B5" s="81" t="s">
        <v>3</v>
      </c>
      <c r="C5" s="95" t="s">
        <v>5</v>
      </c>
      <c r="D5" s="95" t="s">
        <v>81</v>
      </c>
      <c r="E5" s="96" t="s">
        <v>5</v>
      </c>
      <c r="F5" s="143" t="s">
        <v>80</v>
      </c>
      <c r="G5" s="144"/>
    </row>
    <row r="6" spans="1:7" ht="16" customHeight="1" x14ac:dyDescent="0.35">
      <c r="A6" s="97" t="s">
        <v>52</v>
      </c>
      <c r="B6" s="98"/>
      <c r="C6" s="99" t="s">
        <v>52</v>
      </c>
      <c r="D6" s="99" t="s">
        <v>52</v>
      </c>
      <c r="E6" s="100" t="s">
        <v>52</v>
      </c>
      <c r="F6" s="100" t="s">
        <v>52</v>
      </c>
      <c r="G6" s="101" t="s">
        <v>79</v>
      </c>
    </row>
    <row r="7" spans="1:7" ht="16" customHeight="1" x14ac:dyDescent="0.2">
      <c r="A7" s="102">
        <v>34112</v>
      </c>
      <c r="B7" s="103" t="s">
        <v>5</v>
      </c>
      <c r="C7" s="19"/>
      <c r="D7" s="19">
        <f>Precept!E8</f>
        <v>36750</v>
      </c>
      <c r="E7" s="19">
        <f>Precept!F8</f>
        <v>38000</v>
      </c>
      <c r="F7" s="19">
        <f>E7-D7</f>
        <v>1250</v>
      </c>
      <c r="G7" s="104">
        <f>F7/D7</f>
        <v>3.4013605442176874E-2</v>
      </c>
    </row>
    <row r="8" spans="1:7" ht="16" customHeight="1" x14ac:dyDescent="0.2">
      <c r="A8" s="102">
        <v>5675</v>
      </c>
      <c r="B8" s="103" t="s">
        <v>6</v>
      </c>
      <c r="C8" s="19"/>
      <c r="D8" s="19">
        <f>Precept!E9</f>
        <v>5958.75</v>
      </c>
      <c r="E8" s="19">
        <f>Precept!F9</f>
        <v>6000</v>
      </c>
      <c r="F8" s="19">
        <f t="shared" ref="F8:F12" si="0">E8-D8</f>
        <v>41.25</v>
      </c>
      <c r="G8" s="104">
        <f t="shared" ref="G8:G12" si="1">F8/D8</f>
        <v>6.9225928256765263E-3</v>
      </c>
    </row>
    <row r="9" spans="1:7" ht="16" customHeight="1" x14ac:dyDescent="0.2">
      <c r="A9" s="102">
        <f>Precept!B12</f>
        <v>150</v>
      </c>
      <c r="B9" s="103" t="s">
        <v>9</v>
      </c>
      <c r="C9" s="19"/>
      <c r="D9" s="19">
        <f>Precept!E12</f>
        <v>150</v>
      </c>
      <c r="E9" s="19">
        <f>Precept!F12</f>
        <v>150</v>
      </c>
      <c r="F9" s="19">
        <f t="shared" si="0"/>
        <v>0</v>
      </c>
      <c r="G9" s="104"/>
    </row>
    <row r="10" spans="1:7" ht="16" customHeight="1" x14ac:dyDescent="0.2">
      <c r="A10" s="102">
        <f>2763+107+23</f>
        <v>2893</v>
      </c>
      <c r="B10" s="103" t="s">
        <v>4</v>
      </c>
      <c r="C10" s="19"/>
      <c r="D10" s="19">
        <f>Precept!E10+Precept!E11+Precept!E7</f>
        <v>467</v>
      </c>
      <c r="E10" s="19">
        <f>Precept!F7+Precept!F10+Precept!F11</f>
        <v>320</v>
      </c>
      <c r="F10" s="19">
        <f t="shared" si="0"/>
        <v>-147</v>
      </c>
      <c r="G10" s="104"/>
    </row>
    <row r="11" spans="1:7" ht="16" customHeight="1" x14ac:dyDescent="0.2">
      <c r="A11" s="102"/>
      <c r="B11" s="103" t="s">
        <v>95</v>
      </c>
      <c r="C11" s="19"/>
      <c r="D11" s="19">
        <f>Precept!E13</f>
        <v>68646</v>
      </c>
      <c r="E11" s="19"/>
      <c r="F11" s="19"/>
      <c r="G11" s="104"/>
    </row>
    <row r="12" spans="1:7" ht="16" customHeight="1" x14ac:dyDescent="0.2">
      <c r="A12" s="105">
        <f>SUM(A7:A10)</f>
        <v>42830</v>
      </c>
      <c r="B12" s="106"/>
      <c r="C12" s="20"/>
      <c r="D12" s="20">
        <f>SUM(D7:D11)</f>
        <v>111971.75</v>
      </c>
      <c r="E12" s="20">
        <f>SUM(E7:E10)</f>
        <v>44470</v>
      </c>
      <c r="F12" s="20">
        <f t="shared" si="0"/>
        <v>-67501.75</v>
      </c>
      <c r="G12" s="107">
        <f t="shared" si="1"/>
        <v>-0.60284625363093813</v>
      </c>
    </row>
    <row r="13" spans="1:7" ht="16" customHeight="1" x14ac:dyDescent="0.2">
      <c r="A13" s="102"/>
      <c r="B13" s="103"/>
      <c r="C13" s="19"/>
      <c r="D13" s="19"/>
      <c r="E13" s="19"/>
      <c r="F13" s="19"/>
      <c r="G13" s="108"/>
    </row>
    <row r="14" spans="1:7" ht="16" customHeight="1" x14ac:dyDescent="0.2">
      <c r="A14" s="102"/>
      <c r="B14" s="109" t="s">
        <v>48</v>
      </c>
      <c r="C14" s="19"/>
      <c r="D14" s="19"/>
      <c r="E14" s="19"/>
      <c r="F14" s="19"/>
      <c r="G14" s="108"/>
    </row>
    <row r="15" spans="1:7" ht="16" customHeight="1" x14ac:dyDescent="0.2">
      <c r="A15" s="102">
        <f>Precept!B22</f>
        <v>7731</v>
      </c>
      <c r="B15" s="103" t="s">
        <v>12</v>
      </c>
      <c r="C15" s="19">
        <f>Precept!D22</f>
        <v>8125</v>
      </c>
      <c r="D15" s="19">
        <f>Precept!E22</f>
        <v>9130</v>
      </c>
      <c r="E15" s="19">
        <f>Precept!F22</f>
        <v>8860</v>
      </c>
      <c r="F15" s="19">
        <f t="shared" ref="F15:F19" si="2">E15-D15</f>
        <v>-270</v>
      </c>
      <c r="G15" s="104">
        <f t="shared" ref="G15:G19" si="3">F15/D15</f>
        <v>-2.9572836801752465E-2</v>
      </c>
    </row>
    <row r="16" spans="1:7" ht="16" customHeight="1" x14ac:dyDescent="0.2">
      <c r="A16" s="102">
        <f>Precept!B42</f>
        <v>19167</v>
      </c>
      <c r="B16" s="103" t="s">
        <v>14</v>
      </c>
      <c r="C16" s="19">
        <f>Precept!D42</f>
        <v>18600</v>
      </c>
      <c r="D16" s="19">
        <f>Precept!E42</f>
        <v>22800</v>
      </c>
      <c r="E16" s="19">
        <f>Precept!F42</f>
        <v>24150</v>
      </c>
      <c r="F16" s="19">
        <f t="shared" si="2"/>
        <v>1350</v>
      </c>
      <c r="G16" s="104">
        <f t="shared" si="3"/>
        <v>5.921052631578947E-2</v>
      </c>
    </row>
    <row r="17" spans="1:7" ht="16" customHeight="1" x14ac:dyDescent="0.2">
      <c r="A17" s="102">
        <f>Precept!B61-A18</f>
        <v>8802</v>
      </c>
      <c r="B17" s="103" t="s">
        <v>49</v>
      </c>
      <c r="C17" s="19">
        <f>Precept!D61</f>
        <v>10408</v>
      </c>
      <c r="D17" s="19">
        <f>Precept!E61</f>
        <v>11556</v>
      </c>
      <c r="E17" s="19">
        <f>Precept!F61</f>
        <v>13980</v>
      </c>
      <c r="F17" s="19">
        <f t="shared" si="2"/>
        <v>2424</v>
      </c>
      <c r="G17" s="104">
        <f t="shared" si="3"/>
        <v>0.20976116303219106</v>
      </c>
    </row>
    <row r="18" spans="1:7" ht="16" customHeight="1" x14ac:dyDescent="0.2">
      <c r="A18" s="102">
        <f>Precept!B58</f>
        <v>0</v>
      </c>
      <c r="B18" s="103" t="s">
        <v>44</v>
      </c>
      <c r="C18" s="19">
        <v>0</v>
      </c>
      <c r="D18" s="19">
        <v>0</v>
      </c>
      <c r="E18" s="19"/>
      <c r="F18" s="19">
        <f t="shared" si="2"/>
        <v>0</v>
      </c>
      <c r="G18" s="104"/>
    </row>
    <row r="19" spans="1:7" ht="16" customHeight="1" x14ac:dyDescent="0.2">
      <c r="A19" s="105">
        <f>SUM(A15:A18)</f>
        <v>35700</v>
      </c>
      <c r="B19" s="110"/>
      <c r="C19" s="20">
        <f>SUM(C15:C18)</f>
        <v>37133</v>
      </c>
      <c r="D19" s="20">
        <f>SUM(D15:D18)</f>
        <v>43486</v>
      </c>
      <c r="E19" s="20">
        <f>SUM(E15:E18)</f>
        <v>46990</v>
      </c>
      <c r="F19" s="20">
        <f t="shared" si="2"/>
        <v>3504</v>
      </c>
      <c r="G19" s="107">
        <f t="shared" si="3"/>
        <v>8.0577657177022491E-2</v>
      </c>
    </row>
    <row r="20" spans="1:7" ht="16" customHeight="1" x14ac:dyDescent="0.2">
      <c r="A20" s="102"/>
      <c r="B20" s="103"/>
      <c r="C20" s="19"/>
      <c r="D20" s="19"/>
      <c r="E20" s="19"/>
      <c r="F20" s="19"/>
      <c r="G20" s="111"/>
    </row>
    <row r="21" spans="1:7" ht="16" customHeight="1" x14ac:dyDescent="0.2">
      <c r="A21" s="112">
        <f>A12-A19</f>
        <v>7130</v>
      </c>
      <c r="B21" s="85" t="s">
        <v>50</v>
      </c>
      <c r="C21" s="113"/>
      <c r="D21" s="113">
        <f>D12-D19</f>
        <v>68485.75</v>
      </c>
      <c r="E21" s="113">
        <f>E12-E19</f>
        <v>-2520</v>
      </c>
      <c r="F21" s="114"/>
      <c r="G21" s="115"/>
    </row>
    <row r="22" spans="1:7" ht="16" customHeight="1" x14ac:dyDescent="0.2">
      <c r="A22" s="118"/>
      <c r="B22" s="109"/>
      <c r="C22" s="119"/>
      <c r="D22" s="119"/>
      <c r="E22" s="119"/>
      <c r="F22" s="19"/>
    </row>
    <row r="23" spans="1:7" ht="16" customHeight="1" x14ac:dyDescent="0.2">
      <c r="A23" s="116"/>
      <c r="B23" s="116"/>
      <c r="C23" s="18"/>
      <c r="D23" s="18"/>
      <c r="E23" s="18"/>
      <c r="F23" s="18"/>
    </row>
    <row r="24" spans="1:7" ht="16" customHeight="1" x14ac:dyDescent="0.2">
      <c r="A24" s="117" t="s">
        <v>75</v>
      </c>
      <c r="C24" s="18"/>
      <c r="D24" s="18"/>
      <c r="E24" s="18"/>
      <c r="F24" s="18"/>
    </row>
    <row r="25" spans="1:7" ht="16" customHeight="1" x14ac:dyDescent="0.2">
      <c r="A25" s="65">
        <f>10000-13720</f>
        <v>-3720</v>
      </c>
      <c r="B25" s="66" t="s">
        <v>45</v>
      </c>
      <c r="C25" s="67"/>
      <c r="D25" s="67">
        <v>5000</v>
      </c>
      <c r="E25" s="68">
        <v>5000</v>
      </c>
      <c r="F25" s="70"/>
    </row>
    <row r="26" spans="1:7" ht="16" customHeight="1" x14ac:dyDescent="0.2">
      <c r="A26" s="69">
        <v>0</v>
      </c>
      <c r="B26" s="63" t="s">
        <v>77</v>
      </c>
      <c r="C26" s="70"/>
      <c r="D26" s="70">
        <v>5000</v>
      </c>
      <c r="E26" s="71"/>
      <c r="F26" s="70"/>
    </row>
    <row r="27" spans="1:7" ht="16" customHeight="1" x14ac:dyDescent="0.2">
      <c r="A27" s="69">
        <v>3720</v>
      </c>
      <c r="B27" s="72" t="s">
        <v>46</v>
      </c>
      <c r="C27" s="70"/>
      <c r="D27" s="70">
        <v>-10000</v>
      </c>
      <c r="E27" s="71">
        <v>-5000</v>
      </c>
      <c r="F27" s="70"/>
    </row>
    <row r="28" spans="1:7" ht="16" customHeight="1" x14ac:dyDescent="0.2">
      <c r="A28" s="73">
        <f>SUM(A25:A27)</f>
        <v>0</v>
      </c>
      <c r="B28" s="63"/>
      <c r="C28" s="70"/>
      <c r="D28" s="64">
        <f>SUM(D25:D27)</f>
        <v>0</v>
      </c>
      <c r="E28" s="74">
        <f>SUM(E25:E27)</f>
        <v>0</v>
      </c>
      <c r="F28" s="70"/>
    </row>
    <row r="29" spans="1:7" ht="16" customHeight="1" x14ac:dyDescent="0.2">
      <c r="A29" s="69"/>
      <c r="B29" s="63"/>
      <c r="C29" s="70"/>
      <c r="D29" s="70"/>
      <c r="E29" s="71"/>
      <c r="F29" s="70"/>
    </row>
    <row r="30" spans="1:7" ht="48" x14ac:dyDescent="0.2">
      <c r="A30" s="75" t="s">
        <v>93</v>
      </c>
      <c r="B30" s="76" t="s">
        <v>51</v>
      </c>
      <c r="C30" s="77"/>
      <c r="D30" s="78" t="s">
        <v>78</v>
      </c>
      <c r="E30" s="79" t="s">
        <v>94</v>
      </c>
      <c r="F30" s="91"/>
    </row>
    <row r="31" spans="1:7" ht="16" customHeight="1" x14ac:dyDescent="0.35">
      <c r="A31" s="80" t="s">
        <v>52</v>
      </c>
      <c r="B31" s="81"/>
      <c r="C31" s="82"/>
      <c r="D31" s="83" t="s">
        <v>52</v>
      </c>
      <c r="E31" s="84" t="s">
        <v>52</v>
      </c>
      <c r="F31" s="90"/>
    </row>
    <row r="32" spans="1:7" ht="16" customHeight="1" x14ac:dyDescent="0.2">
      <c r="A32" s="69">
        <f>Precept!B79</f>
        <v>32000</v>
      </c>
      <c r="B32" s="72" t="s">
        <v>45</v>
      </c>
      <c r="C32" s="82"/>
      <c r="D32" s="70">
        <f>Precept!E79</f>
        <v>102000</v>
      </c>
      <c r="E32" s="71">
        <f>Precept!F79</f>
        <v>107000</v>
      </c>
      <c r="F32" s="70"/>
    </row>
    <row r="33" spans="1:6" ht="16" customHeight="1" x14ac:dyDescent="0.2">
      <c r="A33" s="69">
        <f>Precept!B84</f>
        <v>0</v>
      </c>
      <c r="B33" s="63" t="s">
        <v>77</v>
      </c>
      <c r="C33" s="82"/>
      <c r="D33" s="70">
        <f>Precept!E84</f>
        <v>5000</v>
      </c>
      <c r="E33" s="71">
        <f>Precept!F84</f>
        <v>5000</v>
      </c>
      <c r="F33" s="70"/>
    </row>
    <row r="34" spans="1:6" ht="16" customHeight="1" x14ac:dyDescent="0.2">
      <c r="A34" s="69">
        <f>Precept!B90</f>
        <v>38568</v>
      </c>
      <c r="B34" s="72" t="s">
        <v>46</v>
      </c>
      <c r="C34" s="82"/>
      <c r="D34" s="70">
        <f>Precept!E90</f>
        <v>32053.75</v>
      </c>
      <c r="E34" s="71">
        <f>Precept!F90</f>
        <v>24533.75</v>
      </c>
      <c r="F34" s="70"/>
    </row>
    <row r="35" spans="1:6" ht="16" customHeight="1" x14ac:dyDescent="0.2">
      <c r="A35" s="73">
        <f>Precept!B72</f>
        <v>70568</v>
      </c>
      <c r="B35" s="85" t="s">
        <v>47</v>
      </c>
      <c r="C35" s="86"/>
      <c r="D35" s="64">
        <f>SUM(D32:D34)</f>
        <v>139053.75</v>
      </c>
      <c r="E35" s="74">
        <f>SUM(E32:E34)</f>
        <v>136533.75</v>
      </c>
      <c r="F35" s="70"/>
    </row>
  </sheetData>
  <mergeCells count="3">
    <mergeCell ref="C4:D4"/>
    <mergeCell ref="E4:G4"/>
    <mergeCell ref="F5:G5"/>
  </mergeCells>
  <pageMargins left="0.7" right="0.7" top="0.75" bottom="0.75" header="0.3" footer="0.3"/>
  <pageSetup paperSize="9" scale="96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35081-FDA5-7F4E-8727-2D72BCCDFECC}">
  <sheetPr>
    <pageSetUpPr fitToPage="1"/>
  </sheetPr>
  <dimension ref="A1:N99"/>
  <sheetViews>
    <sheetView showZeros="0" topLeftCell="A18" zoomScale="125" zoomScaleNormal="125" workbookViewId="0">
      <selection activeCell="I35" sqref="I35"/>
    </sheetView>
  </sheetViews>
  <sheetFormatPr baseColWidth="10" defaultColWidth="8.83203125" defaultRowHeight="15" x14ac:dyDescent="0.2"/>
  <cols>
    <col min="1" max="1" width="28.1640625" style="6" customWidth="1"/>
    <col min="2" max="6" width="10.83203125" style="6" customWidth="1"/>
    <col min="7" max="7" width="5.5" style="6" customWidth="1"/>
    <col min="8" max="8" width="10.33203125" style="6" customWidth="1"/>
    <col min="9" max="9" width="8.83203125" style="6"/>
    <col min="10" max="10" width="31.5" style="6" customWidth="1"/>
    <col min="11" max="11" width="10.1640625" style="122" bestFit="1" customWidth="1"/>
    <col min="12" max="14" width="8.83203125" style="6"/>
    <col min="15" max="15" width="10.1640625" style="6" bestFit="1" customWidth="1"/>
    <col min="16" max="16384" width="8.83203125" style="6"/>
  </cols>
  <sheetData>
    <row r="1" spans="1:11" ht="19" customHeight="1" x14ac:dyDescent="0.25">
      <c r="A1" s="1" t="s">
        <v>0</v>
      </c>
      <c r="B1"/>
      <c r="C1"/>
      <c r="D1"/>
      <c r="E1"/>
      <c r="F1"/>
      <c r="G1"/>
      <c r="I1" s="4"/>
      <c r="J1" s="1"/>
    </row>
    <row r="2" spans="1:11" ht="19" x14ac:dyDescent="0.25">
      <c r="A2" s="1" t="s">
        <v>82</v>
      </c>
      <c r="B2"/>
      <c r="C2"/>
      <c r="D2"/>
      <c r="E2"/>
      <c r="F2"/>
      <c r="G2"/>
      <c r="I2" s="4"/>
      <c r="J2" s="121"/>
      <c r="K2" s="123"/>
    </row>
    <row r="3" spans="1:11" ht="16" x14ac:dyDescent="0.2">
      <c r="A3"/>
      <c r="B3" s="138" t="s">
        <v>65</v>
      </c>
      <c r="C3" s="145" t="s">
        <v>74</v>
      </c>
      <c r="D3" s="145"/>
      <c r="E3" s="145"/>
      <c r="F3" s="34" t="s">
        <v>83</v>
      </c>
      <c r="G3"/>
      <c r="I3" s="4"/>
      <c r="J3" s="121"/>
      <c r="K3" s="124"/>
    </row>
    <row r="4" spans="1:11" ht="15" customHeight="1" x14ac:dyDescent="0.2">
      <c r="A4" s="89" t="s">
        <v>1</v>
      </c>
      <c r="B4" s="120" t="s">
        <v>88</v>
      </c>
      <c r="C4" s="130" t="s">
        <v>85</v>
      </c>
      <c r="D4" s="130" t="s">
        <v>86</v>
      </c>
      <c r="E4" s="130" t="s">
        <v>86</v>
      </c>
      <c r="F4" s="137"/>
      <c r="K4" s="123"/>
    </row>
    <row r="5" spans="1:11" ht="16" x14ac:dyDescent="0.2">
      <c r="A5" s="2" t="s">
        <v>3</v>
      </c>
      <c r="B5" s="120" t="s">
        <v>54</v>
      </c>
      <c r="C5" s="32" t="s">
        <v>54</v>
      </c>
      <c r="D5" s="32" t="s">
        <v>53</v>
      </c>
      <c r="E5" s="32" t="s">
        <v>87</v>
      </c>
      <c r="F5" s="34" t="s">
        <v>5</v>
      </c>
      <c r="J5" s="2"/>
    </row>
    <row r="6" spans="1:11" s="42" customFormat="1" x14ac:dyDescent="0.2">
      <c r="A6" s="121" t="s">
        <v>89</v>
      </c>
      <c r="B6" s="129">
        <v>165</v>
      </c>
      <c r="C6" s="131"/>
      <c r="D6" s="128"/>
      <c r="E6" s="139"/>
      <c r="F6" s="127"/>
      <c r="J6" s="121"/>
      <c r="K6" s="126"/>
    </row>
    <row r="7" spans="1:11" x14ac:dyDescent="0.2">
      <c r="A7" t="s">
        <v>4</v>
      </c>
      <c r="B7" s="35">
        <v>9834</v>
      </c>
      <c r="C7" s="132">
        <v>347.12</v>
      </c>
      <c r="D7" s="35">
        <v>0</v>
      </c>
      <c r="E7" s="8">
        <v>347</v>
      </c>
      <c r="F7" s="8">
        <v>200</v>
      </c>
      <c r="J7" s="121"/>
      <c r="K7" s="123"/>
    </row>
    <row r="8" spans="1:11" x14ac:dyDescent="0.2">
      <c r="A8" t="s">
        <v>5</v>
      </c>
      <c r="B8" s="35">
        <v>35000</v>
      </c>
      <c r="C8" s="132">
        <v>36750</v>
      </c>
      <c r="D8" s="35">
        <v>36750</v>
      </c>
      <c r="E8" s="8">
        <v>36750</v>
      </c>
      <c r="F8" s="8">
        <v>38000</v>
      </c>
      <c r="G8" s="87">
        <f>(F8-E8)/E8</f>
        <v>3.4013605442176874E-2</v>
      </c>
      <c r="H8" s="88" t="s">
        <v>96</v>
      </c>
      <c r="J8" s="121"/>
      <c r="K8" s="123"/>
    </row>
    <row r="9" spans="1:11" x14ac:dyDescent="0.2">
      <c r="A9" t="s">
        <v>6</v>
      </c>
      <c r="B9" s="35">
        <v>5675</v>
      </c>
      <c r="C9" s="132">
        <v>0</v>
      </c>
      <c r="D9" s="35">
        <v>5958.75</v>
      </c>
      <c r="E9" s="8">
        <f>D9</f>
        <v>5958.75</v>
      </c>
      <c r="F9" s="8">
        <v>6000</v>
      </c>
      <c r="J9" s="121"/>
      <c r="K9" s="123"/>
    </row>
    <row r="10" spans="1:11" x14ac:dyDescent="0.2">
      <c r="A10" t="s">
        <v>7</v>
      </c>
      <c r="B10" s="35">
        <v>107</v>
      </c>
      <c r="C10" s="132">
        <v>107.28</v>
      </c>
      <c r="D10" s="35">
        <v>107</v>
      </c>
      <c r="E10" s="8">
        <v>107</v>
      </c>
      <c r="F10" s="8">
        <v>100</v>
      </c>
      <c r="J10" s="121"/>
      <c r="K10" s="123"/>
    </row>
    <row r="11" spans="1:11" x14ac:dyDescent="0.2">
      <c r="A11" t="s">
        <v>8</v>
      </c>
      <c r="B11" s="35">
        <v>29</v>
      </c>
      <c r="C11" s="132">
        <v>13.36</v>
      </c>
      <c r="D11" s="35">
        <v>20</v>
      </c>
      <c r="E11" s="8">
        <v>13</v>
      </c>
      <c r="F11" s="8">
        <v>20</v>
      </c>
      <c r="J11" s="121"/>
      <c r="K11" s="123"/>
    </row>
    <row r="12" spans="1:11" x14ac:dyDescent="0.2">
      <c r="A12" t="s">
        <v>9</v>
      </c>
      <c r="B12" s="35">
        <v>150</v>
      </c>
      <c r="C12" s="132">
        <v>0</v>
      </c>
      <c r="D12" s="35">
        <v>150</v>
      </c>
      <c r="E12" s="8">
        <v>150</v>
      </c>
      <c r="F12" s="8">
        <v>150</v>
      </c>
      <c r="J12" s="121"/>
      <c r="K12" s="123"/>
    </row>
    <row r="13" spans="1:11" x14ac:dyDescent="0.2">
      <c r="A13" s="121" t="s">
        <v>95</v>
      </c>
      <c r="B13" s="35"/>
      <c r="C13" s="132"/>
      <c r="D13" s="35"/>
      <c r="E13" s="8">
        <v>68646</v>
      </c>
      <c r="F13" s="8"/>
      <c r="J13" s="121"/>
      <c r="K13" s="123"/>
    </row>
    <row r="14" spans="1:11" x14ac:dyDescent="0.2">
      <c r="A14" s="2" t="s">
        <v>64</v>
      </c>
      <c r="B14" s="36">
        <f>SUM(B6:B12)</f>
        <v>50960</v>
      </c>
      <c r="C14" s="133">
        <f>SUM(C7:C12)</f>
        <v>37217.760000000002</v>
      </c>
      <c r="D14" s="36">
        <f>SUM(D8:D12)</f>
        <v>42985.75</v>
      </c>
      <c r="E14" s="36">
        <f>SUM(E7:E13)</f>
        <v>111971.75</v>
      </c>
      <c r="F14" s="36">
        <f>SUM(F7:F12)</f>
        <v>44470</v>
      </c>
      <c r="J14" s="2"/>
      <c r="K14" s="123"/>
    </row>
    <row r="15" spans="1:11" x14ac:dyDescent="0.2">
      <c r="A15"/>
      <c r="B15" s="35"/>
      <c r="C15" s="35"/>
      <c r="D15" s="35"/>
      <c r="E15" s="8"/>
      <c r="F15" s="8"/>
      <c r="J15" s="121"/>
      <c r="K15" s="125"/>
    </row>
    <row r="16" spans="1:11" ht="16" x14ac:dyDescent="0.2">
      <c r="A16"/>
      <c r="B16" s="138" t="s">
        <v>65</v>
      </c>
      <c r="C16" s="145" t="s">
        <v>74</v>
      </c>
      <c r="D16" s="145"/>
      <c r="E16" s="145"/>
      <c r="F16" s="34" t="s">
        <v>83</v>
      </c>
      <c r="J16" s="121"/>
      <c r="K16" s="125"/>
    </row>
    <row r="17" spans="1:14" ht="15" customHeight="1" x14ac:dyDescent="0.25">
      <c r="A17" s="89" t="s">
        <v>10</v>
      </c>
      <c r="B17" s="120" t="s">
        <v>88</v>
      </c>
      <c r="C17" s="130" t="s">
        <v>85</v>
      </c>
      <c r="D17" s="130" t="s">
        <v>86</v>
      </c>
      <c r="E17" s="130" t="s">
        <v>86</v>
      </c>
      <c r="F17" s="137"/>
      <c r="G17"/>
      <c r="J17" s="1"/>
      <c r="K17" s="125"/>
      <c r="M17" s="2"/>
      <c r="N17" s="125"/>
    </row>
    <row r="18" spans="1:14" ht="16" x14ac:dyDescent="0.2">
      <c r="A18" s="2" t="s">
        <v>11</v>
      </c>
      <c r="B18" s="120" t="s">
        <v>54</v>
      </c>
      <c r="C18" s="32" t="s">
        <v>54</v>
      </c>
      <c r="D18" s="32" t="s">
        <v>53</v>
      </c>
      <c r="E18" s="32" t="s">
        <v>87</v>
      </c>
      <c r="F18" s="34" t="s">
        <v>5</v>
      </c>
      <c r="G18"/>
      <c r="J18" s="2"/>
      <c r="K18" s="123"/>
    </row>
    <row r="19" spans="1:14" x14ac:dyDescent="0.2">
      <c r="A19" t="s">
        <v>12</v>
      </c>
      <c r="B19" s="35">
        <v>6385</v>
      </c>
      <c r="C19" s="132">
        <v>4541.63</v>
      </c>
      <c r="D19" s="35">
        <v>6750</v>
      </c>
      <c r="E19" s="146">
        <v>8500</v>
      </c>
      <c r="F19" s="35">
        <v>8000</v>
      </c>
      <c r="G19" s="28"/>
      <c r="I19" s="12"/>
      <c r="J19" s="121"/>
      <c r="K19" s="123"/>
    </row>
    <row r="20" spans="1:14" x14ac:dyDescent="0.2">
      <c r="A20" t="s">
        <v>13</v>
      </c>
      <c r="B20" s="35">
        <v>571</v>
      </c>
      <c r="C20" s="132">
        <v>167.6</v>
      </c>
      <c r="D20" s="35">
        <f>D19*10%</f>
        <v>675</v>
      </c>
      <c r="E20" s="146">
        <v>530</v>
      </c>
      <c r="F20" s="35">
        <v>500</v>
      </c>
      <c r="G20" s="28"/>
      <c r="I20" s="15"/>
      <c r="J20" s="121"/>
      <c r="K20" s="123"/>
    </row>
    <row r="21" spans="1:14" x14ac:dyDescent="0.2">
      <c r="A21" t="s">
        <v>55</v>
      </c>
      <c r="B21" s="35">
        <v>775</v>
      </c>
      <c r="C21" s="132">
        <v>0</v>
      </c>
      <c r="D21" s="35">
        <v>700</v>
      </c>
      <c r="E21" s="146">
        <v>100</v>
      </c>
      <c r="F21" s="35">
        <v>360</v>
      </c>
      <c r="G21" s="28"/>
      <c r="I21" s="15"/>
      <c r="J21" s="121"/>
      <c r="K21" s="123"/>
    </row>
    <row r="22" spans="1:14" x14ac:dyDescent="0.2">
      <c r="A22" s="2" t="s">
        <v>56</v>
      </c>
      <c r="B22" s="37">
        <f>SUM(B19:B21)</f>
        <v>7731</v>
      </c>
      <c r="C22" s="133">
        <f>SUM(C19:C21)</f>
        <v>4709.2300000000005</v>
      </c>
      <c r="D22" s="36">
        <f>SUM(D19:D21)</f>
        <v>8125</v>
      </c>
      <c r="E22" s="37">
        <f>SUM(E19:E21)</f>
        <v>9130</v>
      </c>
      <c r="F22" s="37">
        <f>SUM(F19:F21)</f>
        <v>8860</v>
      </c>
      <c r="G22" s="28"/>
      <c r="I22" s="17"/>
      <c r="J22" s="2"/>
      <c r="K22" s="123"/>
    </row>
    <row r="23" spans="1:14" x14ac:dyDescent="0.2">
      <c r="A23" s="2"/>
      <c r="B23" s="38"/>
      <c r="C23" s="134"/>
      <c r="D23" s="38"/>
      <c r="E23" s="35"/>
      <c r="F23" s="38"/>
      <c r="G23" s="28"/>
      <c r="I23" s="17"/>
    </row>
    <row r="24" spans="1:14" x14ac:dyDescent="0.2">
      <c r="A24" s="2" t="s">
        <v>14</v>
      </c>
      <c r="B24" s="35"/>
      <c r="C24" s="135"/>
      <c r="D24" s="35"/>
      <c r="E24" s="35"/>
      <c r="F24" s="35"/>
      <c r="G24"/>
      <c r="I24" s="17"/>
      <c r="J24" s="2"/>
      <c r="K24" s="123"/>
    </row>
    <row r="25" spans="1:14" x14ac:dyDescent="0.2">
      <c r="A25" t="s">
        <v>15</v>
      </c>
      <c r="B25" s="35">
        <v>0</v>
      </c>
      <c r="C25" s="132">
        <v>165.9</v>
      </c>
      <c r="D25" s="35">
        <v>100</v>
      </c>
      <c r="E25" s="35">
        <v>200</v>
      </c>
      <c r="F25" s="35">
        <v>200</v>
      </c>
      <c r="G25" s="28"/>
      <c r="I25" s="17"/>
      <c r="J25" s="121"/>
      <c r="K25" s="123"/>
    </row>
    <row r="26" spans="1:14" x14ac:dyDescent="0.2">
      <c r="A26" t="s">
        <v>16</v>
      </c>
      <c r="B26" s="35">
        <v>2006</v>
      </c>
      <c r="C26" s="132">
        <v>832.5</v>
      </c>
      <c r="D26" s="35">
        <v>2400</v>
      </c>
      <c r="E26" s="35">
        <v>2000</v>
      </c>
      <c r="F26" s="35">
        <v>2000</v>
      </c>
      <c r="G26" s="28"/>
      <c r="J26" s="121"/>
      <c r="K26" s="123"/>
    </row>
    <row r="27" spans="1:14" x14ac:dyDescent="0.2">
      <c r="A27" t="s">
        <v>17</v>
      </c>
      <c r="B27" s="35">
        <v>0</v>
      </c>
      <c r="C27" s="132">
        <v>0</v>
      </c>
      <c r="D27" s="35">
        <v>0</v>
      </c>
      <c r="E27" s="35"/>
      <c r="F27" s="35"/>
      <c r="G27" s="28"/>
      <c r="J27" s="121"/>
      <c r="K27" s="123"/>
    </row>
    <row r="28" spans="1:14" x14ac:dyDescent="0.2">
      <c r="A28" t="s">
        <v>18</v>
      </c>
      <c r="B28" s="35">
        <v>0</v>
      </c>
      <c r="C28" s="132">
        <v>57.9</v>
      </c>
      <c r="D28" s="35">
        <v>100</v>
      </c>
      <c r="E28" s="35">
        <v>100</v>
      </c>
      <c r="F28" s="35">
        <v>100</v>
      </c>
      <c r="G28" s="28"/>
      <c r="I28" s="13"/>
      <c r="J28" s="121"/>
      <c r="K28" s="123"/>
    </row>
    <row r="29" spans="1:14" x14ac:dyDescent="0.2">
      <c r="A29" t="s">
        <v>19</v>
      </c>
      <c r="B29" s="35">
        <v>3920</v>
      </c>
      <c r="C29" s="132">
        <v>2280</v>
      </c>
      <c r="D29" s="35">
        <v>6000</v>
      </c>
      <c r="E29" s="35">
        <v>4500</v>
      </c>
      <c r="F29" s="35">
        <v>4750</v>
      </c>
      <c r="G29" s="28"/>
      <c r="J29" s="121"/>
      <c r="K29" s="123"/>
    </row>
    <row r="30" spans="1:14" x14ac:dyDescent="0.2">
      <c r="A30" t="s">
        <v>20</v>
      </c>
      <c r="B30" s="35">
        <v>0</v>
      </c>
      <c r="C30" s="132">
        <v>0</v>
      </c>
      <c r="D30" s="35">
        <v>0</v>
      </c>
      <c r="E30" s="39">
        <v>0</v>
      </c>
      <c r="F30" s="35"/>
      <c r="G30" s="28"/>
      <c r="J30" s="121"/>
      <c r="K30" s="123"/>
    </row>
    <row r="31" spans="1:14" x14ac:dyDescent="0.2">
      <c r="A31" t="s">
        <v>21</v>
      </c>
      <c r="B31" s="35">
        <v>2394</v>
      </c>
      <c r="C31" s="132">
        <f>568.78+8000</f>
        <v>8568.7800000000007</v>
      </c>
      <c r="D31" s="35">
        <v>2500</v>
      </c>
      <c r="E31" s="39">
        <v>9000</v>
      </c>
      <c r="F31" s="35">
        <v>10000</v>
      </c>
      <c r="G31" s="28"/>
      <c r="J31" s="121"/>
      <c r="K31" s="123"/>
    </row>
    <row r="32" spans="1:14" x14ac:dyDescent="0.2">
      <c r="A32" t="s">
        <v>22</v>
      </c>
      <c r="B32" s="35">
        <v>782</v>
      </c>
      <c r="C32" s="132">
        <v>0</v>
      </c>
      <c r="D32" s="35">
        <v>1000</v>
      </c>
      <c r="E32" s="35">
        <v>1000</v>
      </c>
      <c r="F32" s="35">
        <v>1000</v>
      </c>
      <c r="G32" s="28"/>
      <c r="J32" s="121"/>
      <c r="K32" s="123"/>
    </row>
    <row r="33" spans="1:11" x14ac:dyDescent="0.2">
      <c r="A33" t="s">
        <v>23</v>
      </c>
      <c r="B33" s="35">
        <v>347</v>
      </c>
      <c r="C33" s="132">
        <v>348.33</v>
      </c>
      <c r="D33" s="35">
        <v>600</v>
      </c>
      <c r="E33" s="35">
        <v>600</v>
      </c>
      <c r="F33" s="35">
        <v>700</v>
      </c>
      <c r="G33" s="28"/>
      <c r="J33" s="121"/>
      <c r="K33" s="123"/>
    </row>
    <row r="34" spans="1:11" x14ac:dyDescent="0.2">
      <c r="A34" t="s">
        <v>24</v>
      </c>
      <c r="B34" s="35">
        <v>1660</v>
      </c>
      <c r="C34" s="132">
        <f>10485.74-8000</f>
        <v>2485.7399999999998</v>
      </c>
      <c r="D34" s="35">
        <v>2500</v>
      </c>
      <c r="E34" s="39">
        <v>3000</v>
      </c>
      <c r="F34" s="35">
        <v>3000</v>
      </c>
      <c r="G34" s="28"/>
      <c r="H34" s="14"/>
      <c r="I34" s="17"/>
      <c r="J34" s="121"/>
      <c r="K34" s="123"/>
    </row>
    <row r="35" spans="1:11" x14ac:dyDescent="0.2">
      <c r="A35" t="s">
        <v>25</v>
      </c>
      <c r="B35" s="35">
        <v>100</v>
      </c>
      <c r="C35" s="132">
        <v>0</v>
      </c>
      <c r="D35" s="35">
        <v>500</v>
      </c>
      <c r="E35" s="35">
        <v>250</v>
      </c>
      <c r="F35" s="35">
        <v>250</v>
      </c>
      <c r="G35" s="28"/>
      <c r="H35" s="14"/>
      <c r="I35" s="17"/>
      <c r="J35" s="121"/>
      <c r="K35" s="123"/>
    </row>
    <row r="36" spans="1:11" x14ac:dyDescent="0.2">
      <c r="A36" t="s">
        <v>26</v>
      </c>
      <c r="B36" s="35">
        <v>240</v>
      </c>
      <c r="C36" s="132">
        <v>0</v>
      </c>
      <c r="D36" s="35">
        <v>400</v>
      </c>
      <c r="E36" s="35">
        <v>400</v>
      </c>
      <c r="F36" s="35">
        <v>400</v>
      </c>
      <c r="G36" s="28"/>
      <c r="H36" s="14"/>
      <c r="I36" s="17"/>
      <c r="J36" s="121"/>
      <c r="K36" s="123"/>
    </row>
    <row r="37" spans="1:11" x14ac:dyDescent="0.2">
      <c r="A37" t="s">
        <v>27</v>
      </c>
      <c r="B37" s="35">
        <v>675</v>
      </c>
      <c r="C37" s="132">
        <v>0</v>
      </c>
      <c r="D37" s="35">
        <v>1000</v>
      </c>
      <c r="E37" s="35">
        <v>500</v>
      </c>
      <c r="F37" s="35">
        <v>500</v>
      </c>
      <c r="G37" s="28"/>
      <c r="H37" s="14"/>
      <c r="I37" s="17"/>
      <c r="J37" s="121"/>
      <c r="K37" s="123"/>
    </row>
    <row r="38" spans="1:11" x14ac:dyDescent="0.2">
      <c r="A38" t="s">
        <v>28</v>
      </c>
      <c r="B38" s="35">
        <v>54</v>
      </c>
      <c r="C38" s="132">
        <v>215.14</v>
      </c>
      <c r="D38" s="35">
        <v>750</v>
      </c>
      <c r="E38" s="35">
        <v>500</v>
      </c>
      <c r="F38" s="35">
        <v>500</v>
      </c>
      <c r="G38" s="28"/>
      <c r="H38" s="14"/>
      <c r="I38" s="15"/>
      <c r="J38" s="121"/>
      <c r="K38" s="123"/>
    </row>
    <row r="39" spans="1:11" x14ac:dyDescent="0.2">
      <c r="A39" t="s">
        <v>29</v>
      </c>
      <c r="B39" s="35">
        <v>680</v>
      </c>
      <c r="C39" s="135">
        <v>383.45</v>
      </c>
      <c r="D39" s="35">
        <v>750</v>
      </c>
      <c r="E39" s="35">
        <v>750</v>
      </c>
      <c r="F39" s="35">
        <v>750</v>
      </c>
      <c r="G39" s="28"/>
      <c r="H39" s="14"/>
      <c r="I39" s="15"/>
      <c r="J39" s="121"/>
      <c r="K39" s="123"/>
    </row>
    <row r="40" spans="1:11" x14ac:dyDescent="0.2">
      <c r="A40" t="s">
        <v>57</v>
      </c>
      <c r="B40" s="35"/>
      <c r="C40" s="135">
        <v>0</v>
      </c>
      <c r="D40" s="35">
        <v>0</v>
      </c>
      <c r="E40" s="35"/>
      <c r="F40" s="35"/>
      <c r="G40" s="28"/>
      <c r="H40" s="14"/>
      <c r="I40" s="15"/>
      <c r="J40" s="121"/>
      <c r="K40" s="123"/>
    </row>
    <row r="41" spans="1:11" x14ac:dyDescent="0.2">
      <c r="A41" t="s">
        <v>58</v>
      </c>
      <c r="B41" s="35">
        <v>6309</v>
      </c>
      <c r="C41" s="135">
        <v>0</v>
      </c>
      <c r="D41" s="35">
        <v>0</v>
      </c>
      <c r="E41" s="35"/>
      <c r="F41" s="35"/>
      <c r="G41" s="28"/>
      <c r="H41" s="14"/>
      <c r="I41" s="15"/>
      <c r="J41" s="121"/>
      <c r="K41" s="123"/>
    </row>
    <row r="42" spans="1:11" x14ac:dyDescent="0.2">
      <c r="A42" s="2" t="s">
        <v>59</v>
      </c>
      <c r="B42" s="36">
        <f>SUM(B25:B41)</f>
        <v>19167</v>
      </c>
      <c r="C42" s="133">
        <f>SUM(C25:C41)</f>
        <v>15337.740000000002</v>
      </c>
      <c r="D42" s="36">
        <f>SUM(D25:D41)</f>
        <v>18600</v>
      </c>
      <c r="E42" s="37">
        <f>SUM(E25:E41)</f>
        <v>22800</v>
      </c>
      <c r="F42" s="37">
        <f>SUM(F25:F41)</f>
        <v>24150</v>
      </c>
      <c r="G42" s="28"/>
      <c r="H42" s="14"/>
      <c r="I42" s="15"/>
      <c r="J42" s="2"/>
      <c r="K42" s="123"/>
    </row>
    <row r="43" spans="1:11" x14ac:dyDescent="0.2">
      <c r="A43" s="2"/>
      <c r="B43" s="38"/>
      <c r="C43" s="134"/>
      <c r="D43" s="38"/>
      <c r="E43" s="38"/>
      <c r="F43" s="38"/>
      <c r="G43" s="28"/>
      <c r="H43" s="14"/>
      <c r="I43" s="15"/>
    </row>
    <row r="44" spans="1:11" x14ac:dyDescent="0.2">
      <c r="A44" s="2" t="s">
        <v>30</v>
      </c>
      <c r="B44" s="35"/>
      <c r="C44" s="135"/>
      <c r="D44" s="35"/>
      <c r="E44" s="35"/>
      <c r="F44" s="35"/>
      <c r="G44"/>
      <c r="H44" s="14"/>
      <c r="I44" s="16"/>
      <c r="J44" s="2"/>
      <c r="K44" s="123"/>
    </row>
    <row r="45" spans="1:11" x14ac:dyDescent="0.2">
      <c r="A45" t="s">
        <v>31</v>
      </c>
      <c r="B45" s="35">
        <v>99</v>
      </c>
      <c r="C45" s="132">
        <v>234.25</v>
      </c>
      <c r="D45" s="35">
        <v>260</v>
      </c>
      <c r="E45" s="35">
        <v>400</v>
      </c>
      <c r="F45" s="8">
        <v>400</v>
      </c>
      <c r="G45" s="12"/>
      <c r="J45" s="121"/>
      <c r="K45" s="123"/>
    </row>
    <row r="46" spans="1:11" x14ac:dyDescent="0.2">
      <c r="A46" t="s">
        <v>60</v>
      </c>
      <c r="B46" s="35">
        <v>2000</v>
      </c>
      <c r="C46" s="132">
        <v>0</v>
      </c>
      <c r="D46" s="35">
        <v>1000</v>
      </c>
      <c r="E46" s="35">
        <v>1000</v>
      </c>
      <c r="F46" s="8">
        <v>1000</v>
      </c>
      <c r="G46" s="28"/>
      <c r="J46" s="121"/>
      <c r="K46" s="123"/>
    </row>
    <row r="47" spans="1:11" x14ac:dyDescent="0.2">
      <c r="A47" t="s">
        <v>32</v>
      </c>
      <c r="B47" s="35">
        <v>377</v>
      </c>
      <c r="C47" s="132">
        <v>276</v>
      </c>
      <c r="D47" s="35">
        <v>480</v>
      </c>
      <c r="E47" s="35">
        <v>580</v>
      </c>
      <c r="F47" s="8">
        <v>600</v>
      </c>
      <c r="G47" s="29"/>
      <c r="J47" s="121"/>
      <c r="K47" s="123"/>
    </row>
    <row r="48" spans="1:11" x14ac:dyDescent="0.2">
      <c r="A48" t="s">
        <v>33</v>
      </c>
      <c r="B48" s="35">
        <v>178</v>
      </c>
      <c r="C48" s="132">
        <v>25.61</v>
      </c>
      <c r="D48" s="35">
        <v>300</v>
      </c>
      <c r="E48" s="35">
        <v>100</v>
      </c>
      <c r="F48" s="8">
        <v>100</v>
      </c>
      <c r="G48" s="28"/>
      <c r="J48" s="121"/>
      <c r="K48" s="123"/>
    </row>
    <row r="49" spans="1:11" x14ac:dyDescent="0.2">
      <c r="A49" t="s">
        <v>34</v>
      </c>
      <c r="B49" s="35">
        <v>0</v>
      </c>
      <c r="C49" s="132">
        <v>0</v>
      </c>
      <c r="D49" s="35">
        <v>150</v>
      </c>
      <c r="E49" s="35">
        <v>150</v>
      </c>
      <c r="F49" s="8">
        <v>100</v>
      </c>
      <c r="G49" s="28"/>
      <c r="J49" s="121"/>
      <c r="K49" s="123"/>
    </row>
    <row r="50" spans="1:11" ht="15" customHeight="1" x14ac:dyDescent="0.2">
      <c r="A50" t="s">
        <v>35</v>
      </c>
      <c r="B50" s="35">
        <v>30</v>
      </c>
      <c r="C50" s="132">
        <v>0</v>
      </c>
      <c r="D50" s="35">
        <v>550</v>
      </c>
      <c r="E50" s="35">
        <v>200</v>
      </c>
      <c r="F50" s="8">
        <v>200</v>
      </c>
      <c r="G50" s="28"/>
      <c r="H50" s="14"/>
      <c r="I50" s="15"/>
      <c r="J50" s="121"/>
      <c r="K50" s="123"/>
    </row>
    <row r="51" spans="1:11" x14ac:dyDescent="0.2">
      <c r="A51" t="s">
        <v>36</v>
      </c>
      <c r="B51" s="35">
        <v>698</v>
      </c>
      <c r="C51" s="132">
        <v>1023.63</v>
      </c>
      <c r="D51" s="35">
        <v>800</v>
      </c>
      <c r="E51" s="35">
        <v>1200</v>
      </c>
      <c r="F51" s="8">
        <v>1100</v>
      </c>
      <c r="G51" s="28"/>
      <c r="H51" s="14"/>
      <c r="I51" s="15"/>
      <c r="J51" s="121"/>
      <c r="K51" s="123"/>
    </row>
    <row r="52" spans="1:11" x14ac:dyDescent="0.2">
      <c r="A52" t="s">
        <v>37</v>
      </c>
      <c r="B52" s="35">
        <v>2178</v>
      </c>
      <c r="C52" s="132">
        <v>0</v>
      </c>
      <c r="D52" s="35">
        <v>2300</v>
      </c>
      <c r="E52" s="39">
        <v>1526</v>
      </c>
      <c r="F52" s="8">
        <v>1600</v>
      </c>
      <c r="G52" s="28"/>
      <c r="H52" s="14"/>
      <c r="I52" s="15"/>
      <c r="J52" s="121"/>
      <c r="K52" s="123"/>
    </row>
    <row r="53" spans="1:11" x14ac:dyDescent="0.2">
      <c r="A53" t="s">
        <v>38</v>
      </c>
      <c r="B53" s="35">
        <v>815</v>
      </c>
      <c r="C53" s="132">
        <v>600</v>
      </c>
      <c r="D53" s="35">
        <v>750</v>
      </c>
      <c r="E53" s="35">
        <v>600</v>
      </c>
      <c r="F53" s="8">
        <v>650</v>
      </c>
      <c r="G53" s="29"/>
      <c r="H53" s="14"/>
      <c r="I53" s="15"/>
      <c r="J53" s="121"/>
      <c r="K53" s="123"/>
    </row>
    <row r="54" spans="1:11" x14ac:dyDescent="0.2">
      <c r="A54" t="s">
        <v>39</v>
      </c>
      <c r="B54" s="35">
        <v>105</v>
      </c>
      <c r="C54" s="132">
        <v>12.71</v>
      </c>
      <c r="D54" s="35">
        <v>250</v>
      </c>
      <c r="E54" s="35">
        <v>50</v>
      </c>
      <c r="F54" s="8">
        <v>200</v>
      </c>
      <c r="G54" s="28"/>
      <c r="H54" s="14"/>
      <c r="I54" s="16"/>
      <c r="J54" s="121"/>
      <c r="K54" s="123"/>
    </row>
    <row r="55" spans="1:11" x14ac:dyDescent="0.2">
      <c r="A55" t="s">
        <v>40</v>
      </c>
      <c r="B55" s="35">
        <v>252</v>
      </c>
      <c r="C55" s="132">
        <v>87.22</v>
      </c>
      <c r="D55" s="35">
        <v>168</v>
      </c>
      <c r="E55" s="35">
        <v>200</v>
      </c>
      <c r="F55" s="8">
        <v>200</v>
      </c>
      <c r="G55" s="30"/>
      <c r="H55" s="14"/>
      <c r="I55" s="16"/>
      <c r="J55" s="121"/>
      <c r="K55" s="123"/>
    </row>
    <row r="56" spans="1:11" x14ac:dyDescent="0.2">
      <c r="A56" t="s">
        <v>41</v>
      </c>
      <c r="B56" s="35">
        <v>378</v>
      </c>
      <c r="C56" s="132">
        <v>0</v>
      </c>
      <c r="D56" s="35">
        <v>300</v>
      </c>
      <c r="E56" s="35">
        <v>300</v>
      </c>
      <c r="F56" s="8">
        <v>300</v>
      </c>
      <c r="G56" s="28"/>
      <c r="H56" s="14"/>
      <c r="I56" s="15"/>
      <c r="J56" s="121"/>
      <c r="K56" s="123"/>
    </row>
    <row r="57" spans="1:11" x14ac:dyDescent="0.2">
      <c r="A57" t="s">
        <v>42</v>
      </c>
      <c r="B57" s="35">
        <v>447</v>
      </c>
      <c r="C57" s="132">
        <v>226.47</v>
      </c>
      <c r="D57" s="35">
        <v>1600</v>
      </c>
      <c r="E57" s="35">
        <v>250</v>
      </c>
      <c r="F57" s="8">
        <v>500</v>
      </c>
      <c r="G57" s="28"/>
      <c r="H57" s="14"/>
      <c r="I57" s="15"/>
      <c r="J57" s="121"/>
      <c r="K57" s="123"/>
    </row>
    <row r="58" spans="1:11" x14ac:dyDescent="0.2">
      <c r="A58" t="s">
        <v>44</v>
      </c>
      <c r="B58" s="35">
        <v>0</v>
      </c>
      <c r="C58" s="132">
        <v>0</v>
      </c>
      <c r="D58" s="35">
        <v>0</v>
      </c>
      <c r="E58" s="35">
        <v>0</v>
      </c>
      <c r="F58" s="35"/>
      <c r="G58" s="28"/>
      <c r="H58" s="14"/>
      <c r="I58" s="15"/>
      <c r="J58" s="121"/>
      <c r="K58" s="123"/>
    </row>
    <row r="59" spans="1:11" s="11" customFormat="1" x14ac:dyDescent="0.2">
      <c r="A59" t="s">
        <v>61</v>
      </c>
      <c r="B59" s="35">
        <v>1245</v>
      </c>
      <c r="C59" s="132">
        <v>40</v>
      </c>
      <c r="D59" s="35">
        <v>1500</v>
      </c>
      <c r="E59" s="35">
        <v>5000</v>
      </c>
      <c r="F59" s="39">
        <v>7000</v>
      </c>
      <c r="G59" s="28"/>
      <c r="H59" s="10"/>
      <c r="I59" s="3"/>
      <c r="J59" s="121"/>
      <c r="K59" s="123"/>
    </row>
    <row r="60" spans="1:11" s="11" customFormat="1" x14ac:dyDescent="0.2">
      <c r="A60" s="121" t="s">
        <v>84</v>
      </c>
      <c r="B60" s="35"/>
      <c r="C60" s="132">
        <v>25.92</v>
      </c>
      <c r="D60" s="35"/>
      <c r="E60" s="35"/>
      <c r="F60" s="39">
        <v>30</v>
      </c>
      <c r="G60" s="28"/>
      <c r="H60" s="10"/>
      <c r="I60" s="3"/>
      <c r="J60" s="121"/>
      <c r="K60" s="123"/>
    </row>
    <row r="61" spans="1:11" x14ac:dyDescent="0.2">
      <c r="A61" s="2" t="s">
        <v>62</v>
      </c>
      <c r="B61" s="36">
        <f>SUM(B45:B59)</f>
        <v>8802</v>
      </c>
      <c r="C61" s="133">
        <f>SUM(C45:C60)</f>
        <v>2551.8099999999995</v>
      </c>
      <c r="D61" s="36">
        <f>SUM(D45:D59)</f>
        <v>10408</v>
      </c>
      <c r="E61" s="37">
        <f>SUM(E45:E59)</f>
        <v>11556</v>
      </c>
      <c r="F61" s="37">
        <f>SUM(F45:F60)</f>
        <v>13980</v>
      </c>
      <c r="G61" s="29"/>
      <c r="H61" s="10"/>
      <c r="I61" s="4"/>
      <c r="J61" s="121"/>
      <c r="K61" s="123"/>
    </row>
    <row r="62" spans="1:11" s="11" customFormat="1" x14ac:dyDescent="0.2">
      <c r="A62"/>
      <c r="B62" s="35"/>
      <c r="C62" s="135"/>
      <c r="D62" s="35"/>
      <c r="E62" s="35"/>
      <c r="F62" s="35"/>
      <c r="G62"/>
      <c r="H62" s="10"/>
      <c r="I62" s="3"/>
      <c r="J62" s="2"/>
      <c r="K62" s="123"/>
    </row>
    <row r="63" spans="1:11" ht="16" thickBot="1" x14ac:dyDescent="0.25">
      <c r="A63" s="2" t="s">
        <v>63</v>
      </c>
      <c r="B63" s="40">
        <f>B61+B42+B22</f>
        <v>35700</v>
      </c>
      <c r="C63" s="136">
        <f>C61+C42+C22</f>
        <v>22598.780000000002</v>
      </c>
      <c r="D63" s="40">
        <f>D61+D42+D22</f>
        <v>37133</v>
      </c>
      <c r="E63" s="40">
        <f>E61+E42+E22</f>
        <v>43486</v>
      </c>
      <c r="F63" s="40">
        <f>F61+F42+F22</f>
        <v>46990</v>
      </c>
      <c r="G63" s="28"/>
    </row>
    <row r="64" spans="1:11" ht="16" thickTop="1" x14ac:dyDescent="0.2">
      <c r="B64" s="35"/>
      <c r="C64" s="135"/>
      <c r="D64" s="35"/>
      <c r="E64" s="35"/>
      <c r="F64" s="35"/>
      <c r="G64"/>
      <c r="J64" s="2"/>
      <c r="K64" s="123"/>
    </row>
    <row r="65" spans="1:11" x14ac:dyDescent="0.2">
      <c r="A65" s="3" t="s">
        <v>43</v>
      </c>
      <c r="B65" s="35">
        <f>B14-B63</f>
        <v>15260</v>
      </c>
      <c r="C65" s="135">
        <f>C14-C63</f>
        <v>14618.98</v>
      </c>
      <c r="D65" s="35">
        <f>D14-D63</f>
        <v>5852.75</v>
      </c>
      <c r="E65" s="35">
        <f>E14-E63</f>
        <v>68485.75</v>
      </c>
      <c r="F65" s="35">
        <f>F14-F63</f>
        <v>-2520</v>
      </c>
      <c r="G65"/>
      <c r="J65" s="121"/>
      <c r="K65" s="123"/>
    </row>
    <row r="66" spans="1:11" x14ac:dyDescent="0.2">
      <c r="A66" s="3"/>
      <c r="B66" s="35"/>
      <c r="C66" s="135"/>
      <c r="D66" s="35"/>
      <c r="E66" s="35"/>
      <c r="F66" s="35"/>
      <c r="G66"/>
      <c r="J66" s="121"/>
      <c r="K66" s="123"/>
    </row>
    <row r="67" spans="1:11" ht="16" x14ac:dyDescent="0.2">
      <c r="B67" s="138" t="s">
        <v>65</v>
      </c>
      <c r="C67" s="42"/>
      <c r="D67" s="147"/>
      <c r="E67" s="32" t="s">
        <v>74</v>
      </c>
      <c r="F67" s="34" t="s">
        <v>83</v>
      </c>
      <c r="G67"/>
      <c r="J67" s="2"/>
      <c r="K67" s="123"/>
    </row>
    <row r="68" spans="1:11" ht="16" x14ac:dyDescent="0.2">
      <c r="B68" s="120" t="s">
        <v>88</v>
      </c>
      <c r="C68" s="148"/>
      <c r="D68" s="148"/>
      <c r="E68" s="130" t="s">
        <v>86</v>
      </c>
      <c r="F68" s="137"/>
      <c r="G68"/>
      <c r="J68" s="121"/>
      <c r="K68" s="123"/>
    </row>
    <row r="69" spans="1:11" ht="16" x14ac:dyDescent="0.2">
      <c r="A69" s="11" t="s">
        <v>66</v>
      </c>
      <c r="B69" s="120" t="s">
        <v>54</v>
      </c>
      <c r="C69" s="147"/>
      <c r="D69" s="147"/>
      <c r="E69" s="32" t="s">
        <v>87</v>
      </c>
      <c r="F69" s="34" t="s">
        <v>5</v>
      </c>
      <c r="G69"/>
      <c r="J69" s="2"/>
      <c r="K69" s="125"/>
    </row>
    <row r="70" spans="1:11" ht="19" x14ac:dyDescent="0.25">
      <c r="A70" s="6" t="s">
        <v>67</v>
      </c>
      <c r="B70" s="8">
        <v>55308</v>
      </c>
      <c r="C70" s="8"/>
      <c r="D70" s="8"/>
      <c r="E70" s="41">
        <f>B72</f>
        <v>70568</v>
      </c>
      <c r="F70" s="41">
        <f>E72</f>
        <v>139053.75</v>
      </c>
      <c r="G70"/>
      <c r="J70" s="1"/>
      <c r="K70" s="123"/>
    </row>
    <row r="71" spans="1:11" x14ac:dyDescent="0.2">
      <c r="A71" s="4" t="s">
        <v>43</v>
      </c>
      <c r="B71" s="8">
        <f>B65</f>
        <v>15260</v>
      </c>
      <c r="C71" s="8"/>
      <c r="D71" s="8"/>
      <c r="E71" s="41">
        <f>E65</f>
        <v>68485.75</v>
      </c>
      <c r="F71" s="41">
        <f>F65</f>
        <v>-2520</v>
      </c>
      <c r="G71"/>
      <c r="J71" s="121"/>
      <c r="K71" s="125"/>
    </row>
    <row r="72" spans="1:11" x14ac:dyDescent="0.2">
      <c r="A72" s="6" t="s">
        <v>71</v>
      </c>
      <c r="B72" s="9">
        <f>SUM(B70:B71)</f>
        <v>70568</v>
      </c>
      <c r="C72" s="8"/>
      <c r="D72" s="8"/>
      <c r="E72" s="43">
        <f>E70+E71</f>
        <v>139053.75</v>
      </c>
      <c r="F72" s="43">
        <f>F70+F71</f>
        <v>136533.75</v>
      </c>
      <c r="G72"/>
      <c r="J72" s="121"/>
      <c r="K72" s="125"/>
    </row>
    <row r="73" spans="1:11" x14ac:dyDescent="0.2">
      <c r="B73" s="14"/>
      <c r="C73" s="8"/>
      <c r="D73" s="8"/>
      <c r="E73" s="41"/>
      <c r="F73" s="41"/>
      <c r="G73"/>
    </row>
    <row r="74" spans="1:11" x14ac:dyDescent="0.2">
      <c r="A74" s="11" t="s">
        <v>75</v>
      </c>
      <c r="B74" s="8"/>
      <c r="C74" s="8"/>
      <c r="D74" s="8"/>
      <c r="E74" s="41"/>
      <c r="F74" s="41"/>
      <c r="G74"/>
    </row>
    <row r="75" spans="1:11" x14ac:dyDescent="0.2">
      <c r="A75" s="46" t="s">
        <v>68</v>
      </c>
      <c r="B75" s="47"/>
      <c r="C75" s="47"/>
      <c r="D75" s="47"/>
      <c r="E75" s="48"/>
      <c r="F75" s="49"/>
      <c r="G75"/>
    </row>
    <row r="76" spans="1:11" x14ac:dyDescent="0.2">
      <c r="A76" s="50" t="s">
        <v>67</v>
      </c>
      <c r="B76" s="51">
        <v>45720</v>
      </c>
      <c r="C76" s="51"/>
      <c r="D76" s="51"/>
      <c r="E76" s="52">
        <f>B79</f>
        <v>32000</v>
      </c>
      <c r="F76" s="53">
        <f>E79</f>
        <v>102000</v>
      </c>
      <c r="G76"/>
    </row>
    <row r="77" spans="1:11" x14ac:dyDescent="0.2">
      <c r="A77" s="54" t="s">
        <v>72</v>
      </c>
      <c r="B77" s="51">
        <v>10000</v>
      </c>
      <c r="C77" s="51"/>
      <c r="D77" s="51"/>
      <c r="E77" s="52">
        <v>70000</v>
      </c>
      <c r="F77" s="53">
        <v>5000</v>
      </c>
      <c r="G77"/>
    </row>
    <row r="78" spans="1:11" x14ac:dyDescent="0.2">
      <c r="A78" s="54" t="s">
        <v>73</v>
      </c>
      <c r="B78" s="51">
        <f>B58*-1</f>
        <v>0</v>
      </c>
      <c r="C78" s="51"/>
      <c r="D78" s="51"/>
      <c r="E78" s="52">
        <v>0</v>
      </c>
      <c r="F78" s="53">
        <v>0</v>
      </c>
      <c r="G78"/>
    </row>
    <row r="79" spans="1:11" x14ac:dyDescent="0.2">
      <c r="A79" s="50" t="s">
        <v>71</v>
      </c>
      <c r="B79" s="45">
        <v>32000</v>
      </c>
      <c r="C79" s="51"/>
      <c r="D79" s="51"/>
      <c r="E79" s="44">
        <f>SUM(E76:E78)</f>
        <v>102000</v>
      </c>
      <c r="F79" s="55">
        <f>SUM(F76:F78)</f>
        <v>107000</v>
      </c>
      <c r="G79"/>
    </row>
    <row r="80" spans="1:11" x14ac:dyDescent="0.2">
      <c r="A80" s="50"/>
      <c r="B80" s="51"/>
      <c r="C80" s="51"/>
      <c r="D80" s="51"/>
      <c r="E80" s="52"/>
      <c r="F80" s="53"/>
      <c r="G80"/>
    </row>
    <row r="81" spans="1:7" x14ac:dyDescent="0.2">
      <c r="A81" s="56" t="s">
        <v>69</v>
      </c>
      <c r="B81" s="51"/>
      <c r="C81" s="51"/>
      <c r="D81" s="51"/>
      <c r="E81" s="51"/>
      <c r="F81" s="53"/>
      <c r="G81"/>
    </row>
    <row r="82" spans="1:7" x14ac:dyDescent="0.2">
      <c r="A82" s="50" t="s">
        <v>67</v>
      </c>
      <c r="B82" s="51">
        <v>0</v>
      </c>
      <c r="C82" s="51"/>
      <c r="D82" s="51"/>
      <c r="E82" s="52">
        <v>0</v>
      </c>
      <c r="F82" s="53">
        <f>E84</f>
        <v>5000</v>
      </c>
      <c r="G82"/>
    </row>
    <row r="83" spans="1:7" x14ac:dyDescent="0.2">
      <c r="A83" s="54" t="s">
        <v>72</v>
      </c>
      <c r="B83" s="51">
        <v>0</v>
      </c>
      <c r="C83" s="51"/>
      <c r="D83" s="51"/>
      <c r="E83" s="52">
        <v>5000</v>
      </c>
      <c r="F83" s="53">
        <v>0</v>
      </c>
      <c r="G83"/>
    </row>
    <row r="84" spans="1:7" x14ac:dyDescent="0.2">
      <c r="A84" s="50" t="s">
        <v>71</v>
      </c>
      <c r="B84" s="45">
        <v>0</v>
      </c>
      <c r="C84" s="51"/>
      <c r="D84" s="51"/>
      <c r="E84" s="44">
        <f>SUM(E82:E83)</f>
        <v>5000</v>
      </c>
      <c r="F84" s="55">
        <f>SUM(F82:F83)</f>
        <v>5000</v>
      </c>
      <c r="G84"/>
    </row>
    <row r="85" spans="1:7" x14ac:dyDescent="0.2">
      <c r="A85" s="50"/>
      <c r="B85" s="51"/>
      <c r="C85" s="51"/>
      <c r="D85" s="51"/>
      <c r="E85" s="52"/>
      <c r="F85" s="53"/>
      <c r="G85"/>
    </row>
    <row r="86" spans="1:7" x14ac:dyDescent="0.2">
      <c r="A86" s="56" t="s">
        <v>70</v>
      </c>
      <c r="B86" s="51"/>
      <c r="C86" s="51"/>
      <c r="D86" s="51"/>
      <c r="E86" s="52"/>
      <c r="F86" s="53"/>
      <c r="G86"/>
    </row>
    <row r="87" spans="1:7" x14ac:dyDescent="0.2">
      <c r="A87" s="50" t="s">
        <v>67</v>
      </c>
      <c r="B87" s="51">
        <v>33308</v>
      </c>
      <c r="C87" s="51"/>
      <c r="D87" s="51"/>
      <c r="E87" s="52">
        <f>B90</f>
        <v>38568</v>
      </c>
      <c r="F87" s="53">
        <f>E91</f>
        <v>32053.75</v>
      </c>
      <c r="G87"/>
    </row>
    <row r="88" spans="1:7" x14ac:dyDescent="0.2">
      <c r="A88" s="54" t="s">
        <v>43</v>
      </c>
      <c r="B88" s="51"/>
      <c r="C88" s="51"/>
      <c r="D88" s="51"/>
      <c r="E88" s="52">
        <f>E65</f>
        <v>68485.75</v>
      </c>
      <c r="F88" s="53">
        <f>F65</f>
        <v>-2520</v>
      </c>
      <c r="G88" s="28"/>
    </row>
    <row r="89" spans="1:7" x14ac:dyDescent="0.2">
      <c r="A89" s="54" t="s">
        <v>72</v>
      </c>
      <c r="B89" s="52">
        <f>(B77+B83)*-1</f>
        <v>-10000</v>
      </c>
      <c r="C89" s="51"/>
      <c r="D89" s="51"/>
      <c r="E89" s="52">
        <f>(E77+E83)*-1</f>
        <v>-75000</v>
      </c>
      <c r="F89" s="53">
        <f>(F77+F83)*-1</f>
        <v>-5000</v>
      </c>
      <c r="G89" s="28"/>
    </row>
    <row r="90" spans="1:7" x14ac:dyDescent="0.2">
      <c r="A90" s="50" t="s">
        <v>71</v>
      </c>
      <c r="B90" s="45">
        <f>B72-B79</f>
        <v>38568</v>
      </c>
      <c r="C90" s="51"/>
      <c r="D90" s="51"/>
      <c r="E90" s="45">
        <f>SUM(E87:E89)</f>
        <v>32053.75</v>
      </c>
      <c r="F90" s="57">
        <f>SUM(F87:F89)</f>
        <v>24533.75</v>
      </c>
      <c r="G90" s="28"/>
    </row>
    <row r="91" spans="1:7" x14ac:dyDescent="0.2">
      <c r="A91" s="58"/>
      <c r="B91" s="59"/>
      <c r="C91" s="59"/>
      <c r="D91" s="60" t="s">
        <v>76</v>
      </c>
      <c r="E91" s="61">
        <f>E72-E79-E84</f>
        <v>32053.75</v>
      </c>
      <c r="F91" s="62">
        <f>F72-F79-F84</f>
        <v>24533.75</v>
      </c>
      <c r="G91" s="28"/>
    </row>
    <row r="92" spans="1:7" x14ac:dyDescent="0.2">
      <c r="E92" s="28"/>
      <c r="F92" s="28"/>
      <c r="G92" s="28"/>
    </row>
    <row r="93" spans="1:7" x14ac:dyDescent="0.2">
      <c r="E93" s="28"/>
      <c r="F93" s="28"/>
      <c r="G93" s="28"/>
    </row>
    <row r="94" spans="1:7" x14ac:dyDescent="0.2">
      <c r="E94" s="28"/>
      <c r="F94" s="28"/>
      <c r="G94" s="28"/>
    </row>
    <row r="95" spans="1:7" x14ac:dyDescent="0.2">
      <c r="E95" s="28"/>
      <c r="F95" s="28"/>
      <c r="G95" s="28"/>
    </row>
    <row r="96" spans="1:7" x14ac:dyDescent="0.2">
      <c r="E96" s="28"/>
      <c r="F96" s="28"/>
      <c r="G96" s="28"/>
    </row>
    <row r="97" spans="1:7" x14ac:dyDescent="0.2">
      <c r="E97"/>
      <c r="F97"/>
      <c r="G97"/>
    </row>
    <row r="98" spans="1:7" x14ac:dyDescent="0.2">
      <c r="E98" s="31"/>
      <c r="F98" s="28"/>
      <c r="G98" s="28"/>
    </row>
    <row r="99" spans="1:7" x14ac:dyDescent="0.2">
      <c r="A99" s="2"/>
      <c r="B99" s="33"/>
      <c r="C99" s="31"/>
      <c r="D99" s="31"/>
      <c r="E99" s="31"/>
      <c r="F99" s="28"/>
      <c r="G99" s="28"/>
    </row>
  </sheetData>
  <sheetProtection formatCells="0" formatColumns="0" formatRows="0" insertColumns="0" insertRows="0" insertHyperlinks="0" deleteColumns="0" deleteRows="0" sort="0" autoFilter="0" pivotTables="0"/>
  <mergeCells count="2">
    <mergeCell ref="C3:E3"/>
    <mergeCell ref="C16:E16"/>
  </mergeCells>
  <printOptions horizontalCentered="1" verticalCentered="1"/>
  <pageMargins left="0" right="0" top="0.25" bottom="0.25" header="0.3" footer="0.3"/>
  <pageSetup paperSize="9" scale="87" orientation="portrait" copies="8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Precept</vt:lpstr>
      <vt:lpstr>Precept!Print_Area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Detailed accounts</dc:title>
  <dc:subject>BudgetReport</dc:subject>
  <dc:creator>Holt Parish Council</dc:creator>
  <cp:keywords>office PHPExcel php</cp:keywords>
  <dc:description/>
  <cp:lastModifiedBy>Richard Goodman</cp:lastModifiedBy>
  <cp:lastPrinted>2025-11-14T10:16:20Z</cp:lastPrinted>
  <dcterms:created xsi:type="dcterms:W3CDTF">2023-11-07T14:11:11Z</dcterms:created>
  <dcterms:modified xsi:type="dcterms:W3CDTF">2025-11-14T11:00:38Z</dcterms:modified>
  <cp:category>Test result file</cp:category>
</cp:coreProperties>
</file>